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28035" windowHeight="12105" activeTab="0"/>
  </bookViews>
  <sheets>
    <sheet name="メニュー" sheetId="1" r:id="rId1"/>
    <sheet name="申込" sheetId="2" r:id="rId2"/>
    <sheet name="削除不可" sheetId="3" r:id="rId3"/>
    <sheet name="マスター" sheetId="4" r:id="rId4"/>
    <sheet name="所属Ｂ" sheetId="5" r:id="rId5"/>
  </sheets>
  <definedNames>
    <definedName name="_xlnm._FilterDatabase" localSheetId="4" hidden="1">'所属Ｂ'!$B$2:$D$248</definedName>
    <definedName name="_xlnm.Print_Area" localSheetId="1">'申込'!$A$12:$AP$112</definedName>
    <definedName name="カテゴリー">'所属Ｂ'!$F$4:$I$10</definedName>
    <definedName name="カテゴリー1">'所属Ｂ'!$H$4:$J$10</definedName>
    <definedName name="カテゴリー2">'所属Ｂ'!$H$4:$H$6</definedName>
    <definedName name="チーム">'マスター'!$AI$5:$AJ$30</definedName>
    <definedName name="リレー">'申込'!$CS$34:$CX$62</definedName>
    <definedName name="リレー女１">'申込'!$AV$51:$AX$52</definedName>
    <definedName name="リレー女２">'マスター'!$H$57:$Z$60</definedName>
    <definedName name="リレー男１">'申込'!$AV$30:$AX$31</definedName>
    <definedName name="リレー男２">'マスター'!$E$57:$X$60</definedName>
    <definedName name="競技女１">'申込'!$AW$34:$AZ$48</definedName>
    <definedName name="競技女２">'マスター'!$Y$5:$Z$56</definedName>
    <definedName name="競技女３">'マスター'!$H$5:$T$56</definedName>
    <definedName name="競技男１">'申込'!$AW$12:$AZ$26</definedName>
    <definedName name="競技男２">'マスター'!$W$5:$X$56</definedName>
    <definedName name="競技男３">'マスター'!$E$5:$T$56</definedName>
    <definedName name="所属">'所属Ｂ'!$A$3:$A$151</definedName>
    <definedName name="申込１">'申込'!$BM$34:$BV$112</definedName>
    <definedName name="申込２">'申込'!$CB$34:$CK$112</definedName>
    <definedName name="選手">'申込'!$BB$34:$BI$112</definedName>
    <definedName name="年齢">'マスター'!$AL$5:$AM$12</definedName>
  </definedNames>
  <calcPr fullCalcOnLoad="1"/>
</workbook>
</file>

<file path=xl/sharedStrings.xml><?xml version="1.0" encoding="utf-8"?>
<sst xmlns="http://schemas.openxmlformats.org/spreadsheetml/2006/main" count="815" uniqueCount="419">
  <si>
    <t>選手</t>
  </si>
  <si>
    <t>エントリー記録</t>
  </si>
  <si>
    <t>計時</t>
  </si>
  <si>
    <t>種目</t>
  </si>
  <si>
    <t>備考</t>
  </si>
  <si>
    <t>個人エントリー種目　１</t>
  </si>
  <si>
    <t>個人エントリー種目　２</t>
  </si>
  <si>
    <t>2:手</t>
  </si>
  <si>
    <t>×</t>
  </si>
  <si>
    <t>＝</t>
  </si>
  <si>
    <t>振込用紙コピーを貼付</t>
  </si>
  <si>
    <t>※臨時バスの台数を事前に確保したいと思いますので、記入をよろしくお願いします。</t>
  </si>
  <si>
    <t>運動公園→ＪＲ宝殿</t>
  </si>
  <si>
    <t>ＪＲ宝殿→運動公園</t>
  </si>
  <si>
    <t>申込金額</t>
  </si>
  <si>
    <t>人</t>
  </si>
  <si>
    <t>【男　子】</t>
  </si>
  <si>
    <t>【女　子】</t>
  </si>
  <si>
    <t>リレー</t>
  </si>
  <si>
    <t>申込</t>
  </si>
  <si>
    <t>順</t>
  </si>
  <si>
    <t>リレー</t>
  </si>
  <si>
    <t>印</t>
  </si>
  <si>
    <t>１．要項をよく確認してください</t>
  </si>
  <si>
    <t>２．申込票を作成してください</t>
  </si>
  <si>
    <t>３．申込票を印刷して、捺印のうえ、下記に送付してください</t>
  </si>
  <si>
    <t>（１）印刷してください</t>
  </si>
  <si>
    <t>（２）送付先</t>
  </si>
  <si>
    <t>４．入力したファイルを、下記アドレスまで送信してください</t>
  </si>
  <si>
    <t>（１）添付ファイル</t>
  </si>
  <si>
    <t>（２）送信先（メールアドレス）</t>
  </si>
  <si>
    <t>kakogawa-rikkyou@wildgrass28.jp</t>
  </si>
  <si>
    <t>【男　子】</t>
  </si>
  <si>
    <t>氏名</t>
  </si>
  <si>
    <t>個人種目</t>
  </si>
  <si>
    <t>住　所</t>
  </si>
  <si>
    <t>人 数</t>
  </si>
  <si>
    <t>時刻</t>
  </si>
  <si>
    <t>ＴＥＬ</t>
  </si>
  <si>
    <t>申込責任者</t>
  </si>
  <si>
    <t>携帯ＴＥＬ</t>
  </si>
  <si>
    <t>審判</t>
  </si>
  <si>
    <t>NO.</t>
  </si>
  <si>
    <t>時</t>
  </si>
  <si>
    <t>分頃</t>
  </si>
  <si>
    <t>男子</t>
  </si>
  <si>
    <t>女子</t>
  </si>
  <si>
    <t>計</t>
  </si>
  <si>
    <t>性別</t>
  </si>
  <si>
    <t>フリガナ</t>
  </si>
  <si>
    <t>学年</t>
  </si>
  <si>
    <t>個人</t>
  </si>
  <si>
    <t>名</t>
  </si>
  <si>
    <t>番号</t>
  </si>
  <si>
    <t>※大学・実業団登録されていない場合は登記されている陸協名で申し込んで下さい</t>
  </si>
  <si>
    <t>所属</t>
  </si>
  <si>
    <t>略称</t>
  </si>
  <si>
    <t>問合せ先：加古川市陸上競技協会</t>
  </si>
  <si>
    <t>　　　　　　　　　ＴＥＬ　０９０－５２５１－８６００</t>
  </si>
  <si>
    <t>ダウンロードした　KMKSＩ.xls</t>
  </si>
  <si>
    <t>（１）基本事項・申込票を作成してください</t>
  </si>
  <si>
    <t>１００ｍ</t>
  </si>
  <si>
    <t>共通</t>
  </si>
  <si>
    <t>一般・高校</t>
  </si>
  <si>
    <t>１年</t>
  </si>
  <si>
    <t>中学</t>
  </si>
  <si>
    <t>２・３年</t>
  </si>
  <si>
    <t>６年</t>
  </si>
  <si>
    <t>小学</t>
  </si>
  <si>
    <t>５年</t>
  </si>
  <si>
    <t>４年以下</t>
  </si>
  <si>
    <t>５･６年</t>
  </si>
  <si>
    <t>２００ｍ</t>
  </si>
  <si>
    <t>４００ｍ</t>
  </si>
  <si>
    <t>８００ｍ</t>
  </si>
  <si>
    <t>５年以下</t>
  </si>
  <si>
    <t>１５００ｍ</t>
  </si>
  <si>
    <t>３０００ｍ</t>
  </si>
  <si>
    <t>５０００ｍ</t>
  </si>
  <si>
    <t>８０ｍＨ</t>
  </si>
  <si>
    <t>１００ｍH</t>
  </si>
  <si>
    <t>１１０ｍH</t>
  </si>
  <si>
    <t>走高跳</t>
  </si>
  <si>
    <t>棒高跳</t>
  </si>
  <si>
    <t>走幅跳</t>
  </si>
  <si>
    <t>三段跳</t>
  </si>
  <si>
    <t>砲丸投</t>
  </si>
  <si>
    <t>一般</t>
  </si>
  <si>
    <t>高校</t>
  </si>
  <si>
    <t>円盤投</t>
  </si>
  <si>
    <t>やり投</t>
  </si>
  <si>
    <t>４×１００ｍＲ</t>
  </si>
  <si>
    <t>共通</t>
  </si>
  <si>
    <t>低学年</t>
  </si>
  <si>
    <t>競技男３</t>
  </si>
  <si>
    <t>競技男２</t>
  </si>
  <si>
    <t>競技女１</t>
  </si>
  <si>
    <t>競技女２</t>
  </si>
  <si>
    <t>リレー男</t>
  </si>
  <si>
    <t>リレー女</t>
  </si>
  <si>
    <t>学年選択</t>
  </si>
  <si>
    <t>A</t>
  </si>
  <si>
    <t>B</t>
  </si>
  <si>
    <t>C</t>
  </si>
  <si>
    <t>D</t>
  </si>
  <si>
    <t>E</t>
  </si>
  <si>
    <t>F</t>
  </si>
  <si>
    <t>G</t>
  </si>
  <si>
    <t>H</t>
  </si>
  <si>
    <t>I</t>
  </si>
  <si>
    <t>J</t>
  </si>
  <si>
    <t>K</t>
  </si>
  <si>
    <t>L</t>
  </si>
  <si>
    <t>M</t>
  </si>
  <si>
    <t>N</t>
  </si>
  <si>
    <t>O</t>
  </si>
  <si>
    <t>P</t>
  </si>
  <si>
    <t>Q</t>
  </si>
  <si>
    <t>R</t>
  </si>
  <si>
    <t>S</t>
  </si>
  <si>
    <t>T</t>
  </si>
  <si>
    <t>U</t>
  </si>
  <si>
    <t>V</t>
  </si>
  <si>
    <t>W</t>
  </si>
  <si>
    <t>X</t>
  </si>
  <si>
    <t>Y</t>
  </si>
  <si>
    <t>Z</t>
  </si>
  <si>
    <t>申込人数</t>
  </si>
  <si>
    <t>合計金額</t>
  </si>
  <si>
    <t>復刻アスリートクラブ</t>
  </si>
  <si>
    <t/>
  </si>
  <si>
    <t>表示種目</t>
  </si>
  <si>
    <t>クラス</t>
  </si>
  <si>
    <t>大会種目</t>
  </si>
  <si>
    <t>クラスコード：種目コード</t>
  </si>
  <si>
    <t>男</t>
  </si>
  <si>
    <t>女</t>
  </si>
  <si>
    <t>競技種</t>
  </si>
  <si>
    <t>略称</t>
  </si>
  <si>
    <t>所属名</t>
  </si>
  <si>
    <t>カテゴリ－</t>
  </si>
  <si>
    <t>加古川陸協</t>
  </si>
  <si>
    <t>コード</t>
  </si>
  <si>
    <t>内容</t>
  </si>
  <si>
    <t>兵庫陸協</t>
  </si>
  <si>
    <t>高砂陸協</t>
  </si>
  <si>
    <t>一般・成年</t>
  </si>
  <si>
    <t>加古郡陸協</t>
  </si>
  <si>
    <t>大学</t>
  </si>
  <si>
    <t>明石陸協</t>
  </si>
  <si>
    <t>加東市陸協</t>
  </si>
  <si>
    <t>カトウシリクキョウ</t>
  </si>
  <si>
    <t>加西陸協</t>
  </si>
  <si>
    <t>神崎郡陸協</t>
  </si>
  <si>
    <t>三木陸協</t>
  </si>
  <si>
    <t>小野市陸協</t>
  </si>
  <si>
    <t>西脇市陸協</t>
  </si>
  <si>
    <t>多可陸協</t>
  </si>
  <si>
    <t>タカ</t>
  </si>
  <si>
    <t>神戸市陸協</t>
  </si>
  <si>
    <t>尼崎陸協</t>
  </si>
  <si>
    <t>姫路市陸協</t>
  </si>
  <si>
    <t>大阪陸協</t>
  </si>
  <si>
    <t>熊本陸協</t>
  </si>
  <si>
    <t>兵庫大</t>
  </si>
  <si>
    <t>兵庫県立大</t>
  </si>
  <si>
    <t>兵庫教育大</t>
  </si>
  <si>
    <t>神戸大</t>
  </si>
  <si>
    <t>神戸国際大</t>
  </si>
  <si>
    <t>神戸学院大</t>
  </si>
  <si>
    <t>流科大</t>
  </si>
  <si>
    <t>流通科学大</t>
  </si>
  <si>
    <t>甲南大</t>
  </si>
  <si>
    <t>関西外大</t>
  </si>
  <si>
    <t>関西学院大</t>
  </si>
  <si>
    <t>姫路獨協大</t>
  </si>
  <si>
    <t>武庫川女子</t>
  </si>
  <si>
    <t>大体大</t>
  </si>
  <si>
    <t>立命館大</t>
  </si>
  <si>
    <t>同志社大</t>
  </si>
  <si>
    <t>京産大</t>
  </si>
  <si>
    <t>滋賀大</t>
  </si>
  <si>
    <t>岐阜経済大</t>
  </si>
  <si>
    <t>国際武道大</t>
  </si>
  <si>
    <t>大教大</t>
  </si>
  <si>
    <t>筑波大</t>
  </si>
  <si>
    <t>園田学園</t>
  </si>
  <si>
    <t>岡山大</t>
  </si>
  <si>
    <t>神戸医福大</t>
  </si>
  <si>
    <t>神戸医療福祉大学</t>
  </si>
  <si>
    <t>大産大</t>
  </si>
  <si>
    <t>ＩＢＵ</t>
  </si>
  <si>
    <t>四天王寺大学</t>
  </si>
  <si>
    <t>摂南大</t>
  </si>
  <si>
    <t>京教大</t>
  </si>
  <si>
    <t>京都教育大</t>
  </si>
  <si>
    <t>岡山理科大</t>
  </si>
  <si>
    <t>島根大</t>
  </si>
  <si>
    <t>環太平洋大</t>
  </si>
  <si>
    <t>神戸常磐大</t>
  </si>
  <si>
    <t>天理大</t>
  </si>
  <si>
    <t>びわスポ大</t>
  </si>
  <si>
    <t>近畿大</t>
  </si>
  <si>
    <t>広大樟柳</t>
  </si>
  <si>
    <t>京都府大</t>
  </si>
  <si>
    <t>東京大</t>
  </si>
  <si>
    <t>関西福祉大</t>
  </si>
  <si>
    <t>明石高専</t>
  </si>
  <si>
    <t>神戸高専</t>
  </si>
  <si>
    <t>神鋼加古川</t>
  </si>
  <si>
    <t>神鋼環境</t>
  </si>
  <si>
    <t>ﾄｸｾﾝ工業</t>
  </si>
  <si>
    <t>トクセン</t>
  </si>
  <si>
    <t>兵庫ﾔｸﾙﾄ販売</t>
  </si>
  <si>
    <t>兵庫ヤクルト販売</t>
  </si>
  <si>
    <t>ﾋｮｳｺﾞﾔｸﾙﾄﾊﾝﾊﾞｲ</t>
  </si>
  <si>
    <t>川崎重工</t>
  </si>
  <si>
    <t>川重播州</t>
  </si>
  <si>
    <t>川重テクノ</t>
  </si>
  <si>
    <t>三菱重工</t>
  </si>
  <si>
    <t>三菱高砂</t>
  </si>
  <si>
    <t>カネカ</t>
  </si>
  <si>
    <t>高砂市消防</t>
  </si>
  <si>
    <t>ノーリツ本社</t>
  </si>
  <si>
    <t>富士通明石</t>
  </si>
  <si>
    <t>明石機械工業</t>
  </si>
  <si>
    <t>住友電工</t>
  </si>
  <si>
    <t>山陽特殊製鋼</t>
  </si>
  <si>
    <t>新日鐵住金</t>
  </si>
  <si>
    <t>長谷川施設</t>
  </si>
  <si>
    <t>ｼﾞｮﾆｰ商店</t>
  </si>
  <si>
    <t>兵庫県警</t>
  </si>
  <si>
    <t>神戸電鉄</t>
  </si>
  <si>
    <t>三木市役所</t>
  </si>
  <si>
    <t>ＫＩコーポ</t>
  </si>
  <si>
    <t>関電大阪</t>
  </si>
  <si>
    <t>アシックス</t>
  </si>
  <si>
    <t>大阪ガス</t>
  </si>
  <si>
    <t>神戸市消防</t>
  </si>
  <si>
    <t>新明和ＲＣ</t>
  </si>
  <si>
    <t>ﾄｰﾀﾙｽﾎﾟｰﾂ</t>
  </si>
  <si>
    <t>ﾀｲﾓｽﾎﾟｰﾂ</t>
  </si>
  <si>
    <t>さくら組</t>
  </si>
  <si>
    <t>県農高職員</t>
  </si>
  <si>
    <t>伊丹市高教員</t>
  </si>
  <si>
    <t>龍野実高教員</t>
  </si>
  <si>
    <t>科技高教員</t>
  </si>
  <si>
    <t>松陽高教員</t>
  </si>
  <si>
    <t>播磨農高教員</t>
  </si>
  <si>
    <t>ハリマノウコウダカキョウイン</t>
  </si>
  <si>
    <t>加古川ＡＣ</t>
  </si>
  <si>
    <t>兵庫ｱｽﾘｰﾄ</t>
  </si>
  <si>
    <t>兵庫ﾏｽﾀｰｽﾞ</t>
  </si>
  <si>
    <t>兵庫投擲Ｃ</t>
  </si>
  <si>
    <t>兵庫投擲クラブ</t>
  </si>
  <si>
    <t>ﾋｮｳｺﾞﾄｳﾃｷｸﾗﾌﾞ</t>
  </si>
  <si>
    <t>復刻AC</t>
  </si>
  <si>
    <t>ウィンドアップ</t>
  </si>
  <si>
    <t>ウィンドアップAC</t>
  </si>
  <si>
    <t>高砂Ｒ・Ｃ</t>
  </si>
  <si>
    <t>鈴蘭台ＡＣ</t>
  </si>
  <si>
    <t>神戸PIJC</t>
  </si>
  <si>
    <t>京都光華ＡＣ</t>
  </si>
  <si>
    <t>ｱｽﾚｯｸRC</t>
  </si>
  <si>
    <t>クＲＣ</t>
  </si>
  <si>
    <t>三木ＲＣ</t>
  </si>
  <si>
    <t>明石大橋AC</t>
  </si>
  <si>
    <t>トーラス</t>
  </si>
  <si>
    <t>ﾕﾆﾊﾞｰSC</t>
  </si>
  <si>
    <t>グロリアス</t>
  </si>
  <si>
    <t>DHL･EXEL</t>
  </si>
  <si>
    <t>鳩印G&amp;T</t>
  </si>
  <si>
    <t>ハトジルシG&amp;T</t>
  </si>
  <si>
    <t>バッカス</t>
  </si>
  <si>
    <t>ｽﾀｰﾋﾙｽﾞ</t>
  </si>
  <si>
    <t>HYOGO TFC</t>
  </si>
  <si>
    <t>ＡＭＴＣ</t>
  </si>
  <si>
    <t>三秀羊蹄ク</t>
  </si>
  <si>
    <t>三秀羊蹄クラブ</t>
  </si>
  <si>
    <t>ＫＳＣ</t>
  </si>
  <si>
    <t>B.W.A.C.</t>
  </si>
  <si>
    <t>加古川走友会</t>
  </si>
  <si>
    <t>ＵＡＣ</t>
  </si>
  <si>
    <t>上ヶ原アスリートクラブ</t>
  </si>
  <si>
    <t>ﾁｰﾑ嶋田組</t>
  </si>
  <si>
    <t>クラブＲ２</t>
  </si>
  <si>
    <t>ＫＡＦ</t>
  </si>
  <si>
    <t>KOBE ALL FREE</t>
  </si>
  <si>
    <t>Ｋ.Ａ.Ｃ.</t>
  </si>
  <si>
    <t>ＴＴＦ</t>
  </si>
  <si>
    <t>同志社AC</t>
  </si>
  <si>
    <t>ウダカSPAC</t>
  </si>
  <si>
    <t>ＮＯＢＹ</t>
  </si>
  <si>
    <t>岡山AC</t>
  </si>
  <si>
    <t>長谷川体育施設</t>
  </si>
  <si>
    <t>浜の宮ＡＣ</t>
  </si>
  <si>
    <t>トモラン</t>
  </si>
  <si>
    <t>ＴＯＭＯ・ラン</t>
  </si>
  <si>
    <t>神戸学院RC</t>
  </si>
  <si>
    <t>budouAC</t>
  </si>
  <si>
    <t>ビオラ</t>
  </si>
  <si>
    <t>ランバース</t>
  </si>
  <si>
    <t>ＡＵＲＡ</t>
  </si>
  <si>
    <t>森野ＡＣ</t>
  </si>
  <si>
    <t>加古川南OB</t>
  </si>
  <si>
    <t>フリガナ</t>
  </si>
  <si>
    <t>カテゴリー</t>
  </si>
  <si>
    <t>コード</t>
  </si>
  <si>
    <t>所属（入力）</t>
  </si>
  <si>
    <t>マスター参照</t>
  </si>
  <si>
    <t>訂正</t>
  </si>
  <si>
    <t>桁数</t>
  </si>
  <si>
    <t>STS</t>
  </si>
  <si>
    <t>クラスコード</t>
  </si>
  <si>
    <t>種目コード</t>
  </si>
  <si>
    <t>シードランク</t>
  </si>
  <si>
    <t>資格記録</t>
  </si>
  <si>
    <t>所属</t>
  </si>
  <si>
    <t>チーム名</t>
  </si>
  <si>
    <t>チーム名カナ</t>
  </si>
  <si>
    <t>チーム名英語</t>
  </si>
  <si>
    <t>チーム番号</t>
  </si>
  <si>
    <t>個人ナンバー</t>
  </si>
  <si>
    <t>氏名</t>
  </si>
  <si>
    <t>氏名カナ</t>
  </si>
  <si>
    <t>氏名英語</t>
  </si>
  <si>
    <t>都道府県</t>
  </si>
  <si>
    <t>カテゴリー</t>
  </si>
  <si>
    <t>年齢</t>
  </si>
  <si>
    <t>ゼッケン</t>
  </si>
  <si>
    <t>ブロック</t>
  </si>
  <si>
    <t>組</t>
  </si>
  <si>
    <t>レーン</t>
  </si>
  <si>
    <t>ベスト記録</t>
  </si>
  <si>
    <t>シーズン記録</t>
  </si>
  <si>
    <t>識別子</t>
  </si>
  <si>
    <t>性別</t>
  </si>
  <si>
    <t>フッコクＡＣ</t>
  </si>
  <si>
    <t>〒675-0101　　加古川市平岡町新在家1801　　平岡中学校内</t>
  </si>
  <si>
    <t>　　　　　　加古川市陸上競技協会　乾　寿紀　宛</t>
  </si>
  <si>
    <t>種目コード</t>
  </si>
  <si>
    <t>A0100</t>
  </si>
  <si>
    <t>A0800</t>
  </si>
  <si>
    <t>A1150</t>
  </si>
  <si>
    <t>FJHJ0</t>
  </si>
  <si>
    <t>FTAT1</t>
  </si>
  <si>
    <t>FTAT3</t>
  </si>
  <si>
    <t>FTAT5</t>
  </si>
  <si>
    <t>D0400</t>
  </si>
  <si>
    <t>04</t>
  </si>
  <si>
    <t>人</t>
  </si>
  <si>
    <t>リレー</t>
  </si>
  <si>
    <t>フリガナ</t>
  </si>
  <si>
    <t>所属名+兵庫県立大+フリガナ</t>
  </si>
  <si>
    <t>フリガナ</t>
  </si>
  <si>
    <t>クラスＣ</t>
  </si>
  <si>
    <t>00</t>
  </si>
  <si>
    <t>05</t>
  </si>
  <si>
    <t>04</t>
  </si>
  <si>
    <t>08</t>
  </si>
  <si>
    <t>09</t>
  </si>
  <si>
    <t>11</t>
  </si>
  <si>
    <t>A0200</t>
  </si>
  <si>
    <t>A0400</t>
  </si>
  <si>
    <t>03</t>
  </si>
  <si>
    <t>A0800</t>
  </si>
  <si>
    <t>A0800</t>
  </si>
  <si>
    <t>10</t>
  </si>
  <si>
    <t>A0800</t>
  </si>
  <si>
    <t>A1150</t>
  </si>
  <si>
    <t>A1150</t>
  </si>
  <si>
    <t>03</t>
  </si>
  <si>
    <t>A1150</t>
  </si>
  <si>
    <t>A1150</t>
  </si>
  <si>
    <t>08</t>
  </si>
  <si>
    <t>A1150</t>
  </si>
  <si>
    <t>10</t>
  </si>
  <si>
    <t>A1150</t>
  </si>
  <si>
    <t>A1300</t>
  </si>
  <si>
    <t>00</t>
  </si>
  <si>
    <t>03</t>
  </si>
  <si>
    <t>A1300</t>
  </si>
  <si>
    <t>A1500</t>
  </si>
  <si>
    <t>07</t>
  </si>
  <si>
    <t>AH084</t>
  </si>
  <si>
    <t>AH101</t>
  </si>
  <si>
    <t>03</t>
  </si>
  <si>
    <t>AH102</t>
  </si>
  <si>
    <t>AH111</t>
  </si>
  <si>
    <t>AH113</t>
  </si>
  <si>
    <t>FJHJ0</t>
  </si>
  <si>
    <t>00</t>
  </si>
  <si>
    <t>03</t>
  </si>
  <si>
    <t>FJLJ0</t>
  </si>
  <si>
    <t>FJTJ0</t>
  </si>
  <si>
    <t>男重</t>
  </si>
  <si>
    <t>女重</t>
  </si>
  <si>
    <t>00</t>
  </si>
  <si>
    <t>FTAT6</t>
  </si>
  <si>
    <t>01</t>
  </si>
  <si>
    <t>02</t>
  </si>
  <si>
    <t>FTAT8</t>
  </si>
  <si>
    <t>FTDT3</t>
  </si>
  <si>
    <t>FTDT1</t>
  </si>
  <si>
    <t>FTDT4</t>
  </si>
  <si>
    <t>FTDT2</t>
  </si>
  <si>
    <t>FTJT1</t>
  </si>
  <si>
    <t>FTJT3</t>
  </si>
  <si>
    <t>D0400</t>
  </si>
  <si>
    <t>06</t>
  </si>
  <si>
    <t>ホームページに掲載しています</t>
  </si>
  <si>
    <t>姓</t>
  </si>
  <si>
    <t>注）</t>
  </si>
  <si>
    <t>※大学生は出身中学校、一般の方は東播地区の勤務地又は在住市名を備考欄に記載ください。</t>
  </si>
  <si>
    <t>※カテゴリーを選択して、大学生は学年、一般は年齢を入力してください</t>
  </si>
  <si>
    <t>00</t>
  </si>
  <si>
    <t>プログラムの販売は　今回はいたしません</t>
  </si>
  <si>
    <t>５･６年</t>
  </si>
  <si>
    <t>第76回 加古川市陸上競技選手権大会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</si>
</sst>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74">
    <font>
      <sz val="11"/>
      <color theme="1"/>
      <name val="ＭＳ Ｐゴシック"/>
      <family val="3"/>
    </font>
    <font>
      <sz val="11"/>
      <color indexed="8"/>
      <name val="ＭＳ Ｐゴシック"/>
      <family val="3"/>
    </font>
    <font>
      <sz val="6"/>
      <name val="ＭＳ Ｐゴシック"/>
      <family val="3"/>
    </font>
    <font>
      <sz val="9.6"/>
      <name val="ＭＳ 明朝"/>
      <family val="1"/>
    </font>
    <font>
      <sz val="6"/>
      <name val="ＭＳ Ｐ明朝"/>
      <family val="1"/>
    </font>
    <font>
      <sz val="9"/>
      <color indexed="8"/>
      <name val="ＭＳ Ｐゴシック"/>
      <family val="3"/>
    </font>
    <font>
      <sz val="11"/>
      <name val="ＭＳ Ｐゴシック"/>
      <family val="3"/>
    </font>
    <font>
      <sz val="9"/>
      <name val="ＭＳ Ｐゴシック"/>
      <family val="3"/>
    </font>
    <font>
      <sz val="10.8"/>
      <name val="ＭＳ 明朝"/>
      <family val="1"/>
    </font>
    <font>
      <b/>
      <sz val="11"/>
      <color indexed="8"/>
      <name val="ＭＳ Ｐゴシック"/>
      <family val="3"/>
    </font>
    <font>
      <sz val="8"/>
      <color indexed="8"/>
      <name val="ＭＳ Ｐゴシック"/>
      <family val="3"/>
    </font>
    <font>
      <sz val="22"/>
      <color indexed="8"/>
      <name val="ＭＳ Ｐゴシック"/>
      <family val="3"/>
    </font>
    <font>
      <sz val="12"/>
      <color indexed="8"/>
      <name val="ＭＳ Ｐゴシック"/>
      <family val="3"/>
    </font>
    <font>
      <sz val="10"/>
      <color indexed="8"/>
      <name val="ＭＳ Ｐゴシック"/>
      <family val="3"/>
    </font>
    <font>
      <b/>
      <sz val="20"/>
      <color indexed="8"/>
      <name val="ＭＳ Ｐゴシック"/>
      <family val="3"/>
    </font>
    <font>
      <b/>
      <sz val="12"/>
      <color indexed="8"/>
      <name val="ＭＳ Ｐゴシック"/>
      <family val="3"/>
    </font>
    <font>
      <b/>
      <sz val="22"/>
      <color indexed="12"/>
      <name val="ＭＳ Ｐゴシック"/>
      <family val="3"/>
    </font>
    <font>
      <b/>
      <sz val="12"/>
      <color indexed="10"/>
      <name val="ＭＳ Ｐゴシック"/>
      <family val="3"/>
    </font>
    <font>
      <b/>
      <sz val="11"/>
      <color indexed="14"/>
      <name val="ＭＳ Ｐゴシック"/>
      <family val="3"/>
    </font>
    <font>
      <sz val="10"/>
      <color indexed="12"/>
      <name val="ＭＳ Ｐゴシック"/>
      <family val="3"/>
    </font>
    <font>
      <sz val="12"/>
      <color indexed="12"/>
      <name val="ＭＳ Ｐゴシック"/>
      <family val="3"/>
    </font>
    <font>
      <b/>
      <sz val="12"/>
      <color indexed="12"/>
      <name val="ＭＳ Ｐゴシック"/>
      <family val="3"/>
    </font>
    <font>
      <sz val="11"/>
      <color indexed="10"/>
      <name val="ＭＳ Ｐゴシック"/>
      <family val="3"/>
    </font>
    <font>
      <b/>
      <sz val="9"/>
      <color indexed="8"/>
      <name val="ＭＳ Ｐゴシック"/>
      <family val="3"/>
    </font>
    <font>
      <sz val="9"/>
      <color indexed="10"/>
      <name val="ＭＳ Ｐゴシック"/>
      <family val="3"/>
    </font>
    <font>
      <sz val="10"/>
      <color indexed="10"/>
      <name val="ＭＳ Ｐゴシック"/>
      <family val="3"/>
    </font>
    <font>
      <sz val="8"/>
      <name val="ＭＳ Ｐゴシック"/>
      <family val="3"/>
    </font>
    <font>
      <u val="single"/>
      <sz val="10"/>
      <color indexed="12"/>
      <name val="ＭＳ Ｐ明朝"/>
      <family val="1"/>
    </font>
    <font>
      <b/>
      <sz val="10"/>
      <color indexed="8"/>
      <name val="ＭＳ Ｐゴシック"/>
      <family val="3"/>
    </font>
    <font>
      <sz val="8"/>
      <color indexed="10"/>
      <name val="ＭＳ Ｐゴシック"/>
      <family val="3"/>
    </font>
    <font>
      <b/>
      <sz val="11"/>
      <name val="ＭＳ Ｐゴシック"/>
      <family val="3"/>
    </font>
    <font>
      <b/>
      <sz val="11"/>
      <color indexed="10"/>
      <name val="ＭＳ Ｐゴシック"/>
      <family val="3"/>
    </font>
    <font>
      <b/>
      <sz val="12"/>
      <name val="ＭＳ Ｐゴシック"/>
      <family val="3"/>
    </font>
    <font>
      <sz val="9"/>
      <color indexed="44"/>
      <name val="ＭＳ Ｐゴシック"/>
      <family val="3"/>
    </font>
    <font>
      <sz val="9"/>
      <color indexed="45"/>
      <name val="ＭＳ Ｐゴシック"/>
      <family val="3"/>
    </font>
    <font>
      <sz val="9"/>
      <color indexed="9"/>
      <name val="ＭＳ Ｐゴシック"/>
      <family val="3"/>
    </font>
    <font>
      <b/>
      <sz val="10"/>
      <color indexed="10"/>
      <name val="ＭＳ Ｐゴシック"/>
      <family val="3"/>
    </font>
    <font>
      <b/>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sz val="9"/>
      <color theme="1"/>
      <name val="Calibri"/>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45"/>
        <bgColor indexed="64"/>
      </patternFill>
    </fill>
    <fill>
      <patternFill patternType="solid">
        <fgColor indexed="44"/>
        <bgColor indexed="64"/>
      </patternFill>
    </fill>
    <fill>
      <patternFill patternType="solid">
        <fgColor indexed="29"/>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12"/>
        <bgColor indexed="64"/>
      </patternFill>
    </fill>
    <fill>
      <patternFill patternType="solid">
        <fgColor indexed="10"/>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medium"/>
      <bottom>
        <color indexed="63"/>
      </bottom>
    </border>
    <border>
      <left style="thin"/>
      <right style="hair"/>
      <top style="hair"/>
      <bottom style="hair"/>
    </border>
    <border>
      <left style="thin"/>
      <right style="hair"/>
      <top style="thin"/>
      <bottom>
        <color indexed="63"/>
      </bottom>
    </border>
    <border>
      <left style="thin"/>
      <right style="hair"/>
      <top style="hair"/>
      <bottom style="thin"/>
    </border>
    <border>
      <left style="thin"/>
      <right style="hair"/>
      <top style="hair"/>
      <bottom style="medium"/>
    </border>
    <border>
      <left style="thin"/>
      <right style="hair"/>
      <top style="thin"/>
      <bottom style="hair"/>
    </border>
    <border>
      <left style="hair"/>
      <right style="hair"/>
      <top style="medium"/>
      <bottom>
        <color indexed="63"/>
      </bottom>
    </border>
    <border>
      <left style="hair"/>
      <right style="hair"/>
      <top style="hair"/>
      <bottom style="hair"/>
    </border>
    <border>
      <left style="hair"/>
      <right style="hair"/>
      <top style="thin"/>
      <bottom>
        <color indexed="63"/>
      </bottom>
    </border>
    <border>
      <left style="hair"/>
      <right style="hair"/>
      <top style="hair"/>
      <bottom style="thin"/>
    </border>
    <border>
      <left style="hair"/>
      <right style="hair"/>
      <top style="hair"/>
      <bottom style="medium"/>
    </border>
    <border>
      <left style="hair"/>
      <right style="hair"/>
      <top style="thin"/>
      <bottom style="hair"/>
    </border>
    <border>
      <left style="hair"/>
      <right style="thin"/>
      <top style="hair"/>
      <bottom style="hair"/>
    </border>
    <border>
      <left style="hair"/>
      <right style="thin"/>
      <top style="hair"/>
      <bottom style="medium"/>
    </border>
    <border>
      <left style="hair"/>
      <right style="thin"/>
      <top style="medium"/>
      <bottom>
        <color indexed="63"/>
      </bottom>
    </border>
    <border>
      <left style="hair"/>
      <right style="thin"/>
      <top style="thin"/>
      <bottom>
        <color indexed="63"/>
      </bottom>
    </border>
    <border>
      <left style="hair"/>
      <right style="thin"/>
      <top style="hair"/>
      <bottom style="thin"/>
    </border>
    <border>
      <left style="hair"/>
      <right style="thin"/>
      <top style="thin"/>
      <bottom style="hair"/>
    </border>
    <border>
      <left>
        <color indexed="63"/>
      </left>
      <right>
        <color indexed="63"/>
      </right>
      <top style="thin"/>
      <bottom>
        <color indexed="63"/>
      </bottom>
    </border>
    <border>
      <left style="medium"/>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style="thin"/>
      <top style="hair"/>
      <bottom style="hair"/>
    </border>
    <border>
      <left>
        <color indexed="63"/>
      </left>
      <right>
        <color indexed="63"/>
      </right>
      <top style="hair"/>
      <bottom style="hair"/>
    </border>
    <border>
      <left style="thin"/>
      <right style="thin"/>
      <top style="hair"/>
      <bottom style="hair"/>
    </border>
    <border>
      <left style="thin"/>
      <right>
        <color indexed="63"/>
      </right>
      <top style="hair"/>
      <bottom style="hair"/>
    </border>
    <border>
      <left style="thin"/>
      <right style="thin"/>
      <top style="thin"/>
      <bottom style="hair"/>
    </border>
    <border>
      <left style="thin"/>
      <right>
        <color indexed="63"/>
      </right>
      <top style="thin"/>
      <bottom style="hair"/>
    </border>
    <border>
      <left style="medium"/>
      <right style="thin"/>
      <top style="hair"/>
      <bottom style="thin"/>
    </border>
    <border>
      <left>
        <color indexed="63"/>
      </left>
      <right>
        <color indexed="63"/>
      </right>
      <top style="hair"/>
      <bottom style="thin"/>
    </border>
    <border>
      <left style="thin"/>
      <right style="thin"/>
      <top style="hair"/>
      <bottom style="thin"/>
    </border>
    <border>
      <left style="thin"/>
      <right>
        <color indexed="63"/>
      </right>
      <top style="hair"/>
      <bottom style="thin"/>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hair"/>
      <bottom>
        <color indexed="63"/>
      </bottom>
    </border>
    <border>
      <left style="medium"/>
      <right style="thin"/>
      <top style="thin"/>
      <bottom>
        <color indexed="63"/>
      </bottom>
    </border>
    <border>
      <left style="thin"/>
      <right>
        <color indexed="63"/>
      </right>
      <top style="thin"/>
      <bottom>
        <color indexed="63"/>
      </bottom>
    </border>
    <border>
      <left style="medium"/>
      <right style="thin"/>
      <top style="hair"/>
      <bottom style="medium"/>
    </border>
    <border>
      <left style="thin"/>
      <right style="thin"/>
      <top style="hair"/>
      <bottom style="medium"/>
    </border>
    <border>
      <left style="thin"/>
      <right>
        <color indexed="63"/>
      </right>
      <top style="hair"/>
      <bottom style="medium"/>
    </border>
    <border>
      <left>
        <color indexed="63"/>
      </left>
      <right>
        <color indexed="63"/>
      </right>
      <top style="hair"/>
      <bottom style="medium"/>
    </border>
    <border>
      <left style="thin"/>
      <right style="hair"/>
      <top style="medium"/>
      <bottom style="hair"/>
    </border>
    <border>
      <left style="hair"/>
      <right style="hair"/>
      <top style="medium"/>
      <bottom style="hair"/>
    </border>
    <border>
      <left style="hair"/>
      <right style="thin"/>
      <top style="medium"/>
      <bottom style="hair"/>
    </border>
    <border>
      <left style="thin"/>
      <right style="thin"/>
      <top style="medium"/>
      <bottom style="hair"/>
    </border>
    <border>
      <left style="thin"/>
      <right style="thin"/>
      <top style="thin"/>
      <bottom>
        <color indexed="63"/>
      </bottom>
    </border>
    <border>
      <left style="thin"/>
      <right style="thin"/>
      <top>
        <color indexed="63"/>
      </top>
      <bottom style="medium"/>
    </border>
    <border>
      <left style="thin"/>
      <right>
        <color indexed="63"/>
      </right>
      <top style="thin"/>
      <bottom style="thin"/>
    </border>
    <border>
      <left>
        <color indexed="63"/>
      </left>
      <right style="thin"/>
      <top style="medium"/>
      <bottom>
        <color indexed="63"/>
      </bottom>
    </border>
    <border>
      <left>
        <color indexed="63"/>
      </left>
      <right style="medium"/>
      <top style="medium"/>
      <bottom>
        <color indexed="63"/>
      </bottom>
    </border>
    <border>
      <left>
        <color indexed="63"/>
      </left>
      <right style="thin"/>
      <top style="thin"/>
      <bottom>
        <color indexed="63"/>
      </bottom>
    </border>
    <border>
      <left style="medium"/>
      <right style="thin"/>
      <top style="thin"/>
      <bottom style="hair"/>
    </border>
    <border>
      <left>
        <color indexed="63"/>
      </left>
      <right>
        <color indexed="63"/>
      </right>
      <top style="thin"/>
      <bottom style="hair"/>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style="medium"/>
      <bottom style="hair"/>
    </border>
    <border>
      <left style="thin"/>
      <right>
        <color indexed="63"/>
      </right>
      <top style="medium"/>
      <bottom style="hair"/>
    </border>
    <border>
      <left>
        <color indexed="63"/>
      </left>
      <right style="thin"/>
      <top style="medium"/>
      <bottom style="hair"/>
    </border>
    <border>
      <left>
        <color indexed="63"/>
      </left>
      <right style="thin"/>
      <top style="hair"/>
      <bottom style="hair"/>
    </border>
    <border>
      <left>
        <color indexed="63"/>
      </left>
      <right style="thin"/>
      <top style="hair"/>
      <bottom style="medium"/>
    </border>
    <border>
      <left>
        <color indexed="63"/>
      </left>
      <right>
        <color indexed="63"/>
      </right>
      <top>
        <color indexed="63"/>
      </top>
      <bottom style="hair"/>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top style="thin"/>
      <bottom style="thin"/>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hair"/>
      <right>
        <color indexed="63"/>
      </right>
      <top style="hair"/>
      <bottom style="hair"/>
    </border>
    <border>
      <left style="hair"/>
      <right>
        <color indexed="63"/>
      </right>
      <top style="hair"/>
      <bottom style="medium"/>
    </border>
    <border>
      <left style="hair"/>
      <right>
        <color indexed="63"/>
      </right>
      <top style="medium"/>
      <bottom style="hair"/>
    </border>
    <border>
      <left>
        <color indexed="63"/>
      </left>
      <right>
        <color indexed="63"/>
      </right>
      <top style="medium"/>
      <bottom style="hair"/>
    </border>
    <border>
      <left style="hair"/>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hair"/>
    </border>
    <border>
      <left style="hair"/>
      <right style="hair"/>
      <top style="thin"/>
      <bottom style="thin"/>
    </border>
    <border>
      <left style="hair"/>
      <right style="thin"/>
      <top style="thin"/>
      <bottom style="thin"/>
    </border>
    <border>
      <left style="thin"/>
      <right style="hair"/>
      <top style="thin"/>
      <bottom style="thin"/>
    </border>
    <border>
      <left>
        <color indexed="63"/>
      </left>
      <right style="medium"/>
      <top style="hair"/>
      <bottom>
        <color indexed="63"/>
      </bottom>
    </border>
    <border>
      <left>
        <color indexed="63"/>
      </left>
      <right style="medium"/>
      <top style="hair"/>
      <bottom style="hair"/>
    </border>
    <border>
      <left>
        <color indexed="63"/>
      </left>
      <right style="medium"/>
      <top style="thin"/>
      <bottom style="hair"/>
    </border>
    <border>
      <left>
        <color indexed="63"/>
      </left>
      <right style="medium"/>
      <top>
        <color indexed="63"/>
      </top>
      <bottom>
        <color indexed="63"/>
      </bottom>
    </border>
    <border>
      <left>
        <color indexed="63"/>
      </left>
      <right style="medium"/>
      <top>
        <color indexed="63"/>
      </top>
      <bottom style="medium"/>
    </border>
    <border>
      <left style="hair"/>
      <right style="thin"/>
      <top>
        <color indexed="63"/>
      </top>
      <bottom style="medium"/>
    </border>
    <border>
      <left>
        <color indexed="63"/>
      </left>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medium"/>
      <top style="hair"/>
      <bottom style="medium"/>
    </border>
    <border>
      <left>
        <color indexed="63"/>
      </left>
      <right style="medium"/>
      <top style="medium"/>
      <bottom style="hair"/>
    </border>
    <border>
      <left>
        <color indexed="63"/>
      </left>
      <right style="thin"/>
      <top style="hair"/>
      <bottom style="thin"/>
    </border>
    <border>
      <left>
        <color indexed="63"/>
      </left>
      <right>
        <color indexed="63"/>
      </right>
      <top style="hair"/>
      <bottom>
        <color indexed="63"/>
      </bottom>
    </border>
    <border>
      <left>
        <color indexed="63"/>
      </left>
      <right style="thin"/>
      <top style="hair"/>
      <bottom>
        <color indexed="63"/>
      </bottom>
    </border>
    <border>
      <left style="hair"/>
      <right>
        <color indexed="63"/>
      </right>
      <top style="hair"/>
      <bottom style="thin"/>
    </border>
    <border>
      <left>
        <color indexed="63"/>
      </left>
      <right style="medium"/>
      <top style="hair"/>
      <bottom style="thin"/>
    </border>
    <border>
      <left style="hair"/>
      <right>
        <color indexed="63"/>
      </right>
      <top style="thin"/>
      <bottom style="hair"/>
    </border>
    <border>
      <left>
        <color indexed="63"/>
      </left>
      <right style="hair"/>
      <top style="hair"/>
      <bottom style="medium"/>
    </border>
    <border>
      <left>
        <color indexed="63"/>
      </left>
      <right style="hair"/>
      <top style="hair"/>
      <bottom style="hair"/>
    </border>
    <border>
      <left>
        <color indexed="63"/>
      </left>
      <right style="hair"/>
      <top style="thin"/>
      <bottom style="hair"/>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1"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0" fillId="31" borderId="4" applyNumberFormat="0" applyAlignment="0" applyProtection="0"/>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3" fillId="0" borderId="0">
      <alignment/>
      <protection/>
    </xf>
    <xf numFmtId="0" fontId="8" fillId="0" borderId="0">
      <alignment/>
      <protection/>
    </xf>
    <xf numFmtId="0" fontId="1" fillId="0" borderId="0">
      <alignment/>
      <protection/>
    </xf>
    <xf numFmtId="0" fontId="1" fillId="0" borderId="0">
      <alignment/>
      <protection/>
    </xf>
    <xf numFmtId="0" fontId="3" fillId="0" borderId="0">
      <alignment/>
      <protection/>
    </xf>
    <xf numFmtId="0" fontId="71" fillId="0" borderId="0" applyNumberFormat="0" applyFill="0" applyBorder="0" applyAlignment="0" applyProtection="0"/>
    <xf numFmtId="0" fontId="72" fillId="32" borderId="0" applyNumberFormat="0" applyBorder="0" applyAlignment="0" applyProtection="0"/>
  </cellStyleXfs>
  <cellXfs count="537">
    <xf numFmtId="0" fontId="0" fillId="0" borderId="0" xfId="0" applyAlignment="1">
      <alignment vertical="center"/>
    </xf>
    <xf numFmtId="0" fontId="11" fillId="0" borderId="0" xfId="0" applyFont="1" applyAlignment="1">
      <alignment horizontal="left" vertical="center"/>
    </xf>
    <xf numFmtId="0" fontId="12" fillId="0" borderId="0" xfId="0" applyFont="1" applyAlignment="1">
      <alignment vertical="center"/>
    </xf>
    <xf numFmtId="0" fontId="13" fillId="33" borderId="10" xfId="0" applyFont="1" applyFill="1" applyBorder="1" applyAlignment="1" applyProtection="1">
      <alignment horizontal="right" vertical="center"/>
      <protection locked="0"/>
    </xf>
    <xf numFmtId="0" fontId="13" fillId="33" borderId="11" xfId="0" applyFont="1" applyFill="1" applyBorder="1" applyAlignment="1" applyProtection="1">
      <alignment horizontal="right" vertical="center"/>
      <protection locked="0"/>
    </xf>
    <xf numFmtId="0" fontId="13" fillId="33" borderId="12" xfId="0" applyFont="1" applyFill="1" applyBorder="1" applyAlignment="1" applyProtection="1">
      <alignment horizontal="right" vertical="center"/>
      <protection locked="0"/>
    </xf>
    <xf numFmtId="0" fontId="13" fillId="33" borderId="13" xfId="0" applyFont="1" applyFill="1" applyBorder="1" applyAlignment="1" applyProtection="1">
      <alignment horizontal="right" vertical="center"/>
      <protection locked="0"/>
    </xf>
    <xf numFmtId="0" fontId="13" fillId="33" borderId="14" xfId="0" applyFont="1" applyFill="1" applyBorder="1" applyAlignment="1" applyProtection="1">
      <alignment horizontal="right" vertical="center"/>
      <protection locked="0"/>
    </xf>
    <xf numFmtId="0" fontId="13" fillId="33" borderId="15" xfId="0" applyFont="1" applyFill="1" applyBorder="1" applyAlignment="1" applyProtection="1">
      <alignment horizontal="right" vertical="center"/>
      <protection locked="0"/>
    </xf>
    <xf numFmtId="49" fontId="13" fillId="33" borderId="16" xfId="0" applyNumberFormat="1" applyFont="1" applyFill="1" applyBorder="1" applyAlignment="1" applyProtection="1">
      <alignment horizontal="right" vertical="center"/>
      <protection locked="0"/>
    </xf>
    <xf numFmtId="49" fontId="13" fillId="33" borderId="17" xfId="0" applyNumberFormat="1" applyFont="1" applyFill="1" applyBorder="1" applyAlignment="1" applyProtection="1">
      <alignment horizontal="right" vertical="center"/>
      <protection locked="0"/>
    </xf>
    <xf numFmtId="49" fontId="13" fillId="33" borderId="18" xfId="0" applyNumberFormat="1" applyFont="1" applyFill="1" applyBorder="1" applyAlignment="1" applyProtection="1">
      <alignment horizontal="right" vertical="center"/>
      <protection locked="0"/>
    </xf>
    <xf numFmtId="49" fontId="13" fillId="33" borderId="19" xfId="0" applyNumberFormat="1" applyFont="1" applyFill="1" applyBorder="1" applyAlignment="1" applyProtection="1">
      <alignment horizontal="right" vertical="center"/>
      <protection locked="0"/>
    </xf>
    <xf numFmtId="49" fontId="13" fillId="33" borderId="20" xfId="0" applyNumberFormat="1" applyFont="1" applyFill="1" applyBorder="1" applyAlignment="1" applyProtection="1">
      <alignment horizontal="right" vertical="center"/>
      <protection locked="0"/>
    </xf>
    <xf numFmtId="49" fontId="13" fillId="33" borderId="21" xfId="0" applyNumberFormat="1" applyFont="1" applyFill="1" applyBorder="1" applyAlignment="1" applyProtection="1">
      <alignment horizontal="right" vertical="center"/>
      <protection locked="0"/>
    </xf>
    <xf numFmtId="49" fontId="13" fillId="33" borderId="22" xfId="0" applyNumberFormat="1" applyFont="1" applyFill="1" applyBorder="1" applyAlignment="1" applyProtection="1">
      <alignment horizontal="left" vertical="center"/>
      <protection locked="0"/>
    </xf>
    <xf numFmtId="49" fontId="13" fillId="33" borderId="23" xfId="0" applyNumberFormat="1" applyFont="1" applyFill="1" applyBorder="1" applyAlignment="1" applyProtection="1">
      <alignment horizontal="left" vertical="center"/>
      <protection locked="0"/>
    </xf>
    <xf numFmtId="49" fontId="13" fillId="33" borderId="24" xfId="0" applyNumberFormat="1" applyFont="1" applyFill="1" applyBorder="1" applyAlignment="1" applyProtection="1">
      <alignment horizontal="left" vertical="center"/>
      <protection locked="0"/>
    </xf>
    <xf numFmtId="49" fontId="13" fillId="33" borderId="25" xfId="0" applyNumberFormat="1" applyFont="1" applyFill="1" applyBorder="1" applyAlignment="1" applyProtection="1">
      <alignment horizontal="left" vertical="center"/>
      <protection locked="0"/>
    </xf>
    <xf numFmtId="49" fontId="13" fillId="33" borderId="26" xfId="0" applyNumberFormat="1" applyFont="1" applyFill="1" applyBorder="1" applyAlignment="1" applyProtection="1">
      <alignment horizontal="left" vertical="center"/>
      <protection locked="0"/>
    </xf>
    <xf numFmtId="49" fontId="13" fillId="33" borderId="27" xfId="0" applyNumberFormat="1" applyFont="1" applyFill="1" applyBorder="1" applyAlignment="1" applyProtection="1">
      <alignment horizontal="left" vertical="center"/>
      <protection locked="0"/>
    </xf>
    <xf numFmtId="0" fontId="0" fillId="34" borderId="0" xfId="0" applyFill="1" applyAlignment="1">
      <alignment vertical="center"/>
    </xf>
    <xf numFmtId="0" fontId="17" fillId="34" borderId="0" xfId="0" applyFont="1" applyFill="1" applyAlignment="1">
      <alignment vertical="top"/>
    </xf>
    <xf numFmtId="0" fontId="0" fillId="34" borderId="0" xfId="0" applyFill="1" applyAlignment="1">
      <alignment vertical="top"/>
    </xf>
    <xf numFmtId="0" fontId="0" fillId="0" borderId="0" xfId="0" applyAlignment="1">
      <alignment vertical="top"/>
    </xf>
    <xf numFmtId="0" fontId="15" fillId="34" borderId="0" xfId="0" applyFont="1" applyFill="1" applyAlignment="1">
      <alignment vertical="top"/>
    </xf>
    <xf numFmtId="0" fontId="0" fillId="0" borderId="0" xfId="0" applyFill="1" applyAlignment="1">
      <alignment vertical="top"/>
    </xf>
    <xf numFmtId="0" fontId="18" fillId="34" borderId="0" xfId="0" applyFont="1" applyFill="1" applyAlignment="1">
      <alignment vertical="top"/>
    </xf>
    <xf numFmtId="0" fontId="15" fillId="34" borderId="0" xfId="0" applyFont="1" applyFill="1" applyAlignment="1">
      <alignment vertical="center"/>
    </xf>
    <xf numFmtId="0" fontId="0" fillId="34" borderId="0" xfId="0" applyFill="1" applyAlignment="1">
      <alignment vertical="center"/>
    </xf>
    <xf numFmtId="0" fontId="19" fillId="34" borderId="0" xfId="0" applyFont="1" applyFill="1" applyAlignment="1">
      <alignment vertical="center"/>
    </xf>
    <xf numFmtId="0" fontId="0" fillId="0" borderId="0" xfId="0" applyAlignment="1">
      <alignment vertical="center"/>
    </xf>
    <xf numFmtId="0" fontId="20" fillId="34" borderId="0" xfId="0" applyFont="1" applyFill="1" applyAlignment="1">
      <alignment vertical="center"/>
    </xf>
    <xf numFmtId="0" fontId="21" fillId="34" borderId="0" xfId="43" applyFont="1" applyFill="1" applyAlignment="1">
      <alignment vertical="top"/>
    </xf>
    <xf numFmtId="0" fontId="12" fillId="34" borderId="0" xfId="0" applyFont="1" applyFill="1" applyAlignment="1">
      <alignment vertical="center"/>
    </xf>
    <xf numFmtId="0" fontId="10" fillId="0" borderId="0" xfId="0" applyFont="1" applyBorder="1" applyAlignment="1">
      <alignment horizontal="center" vertical="center" textRotation="255"/>
    </xf>
    <xf numFmtId="0" fontId="13" fillId="0" borderId="28" xfId="0" applyFont="1" applyBorder="1" applyAlignment="1" applyProtection="1">
      <alignment horizontal="center" vertical="center"/>
      <protection/>
    </xf>
    <xf numFmtId="0" fontId="5" fillId="0" borderId="0" xfId="0" applyFont="1" applyAlignment="1">
      <alignment horizontal="right" vertical="center"/>
    </xf>
    <xf numFmtId="0" fontId="5" fillId="0" borderId="23" xfId="0" applyFont="1" applyBorder="1" applyAlignment="1">
      <alignment horizontal="center" vertical="center"/>
    </xf>
    <xf numFmtId="0" fontId="24" fillId="0" borderId="29" xfId="0" applyFont="1" applyBorder="1" applyAlignment="1">
      <alignment horizontal="center" vertical="center"/>
    </xf>
    <xf numFmtId="0" fontId="24" fillId="33" borderId="30" xfId="0" applyFont="1" applyFill="1" applyBorder="1" applyAlignment="1" applyProtection="1">
      <alignment horizontal="center" vertical="center"/>
      <protection locked="0"/>
    </xf>
    <xf numFmtId="0" fontId="24" fillId="0" borderId="24" xfId="0" applyFont="1" applyBorder="1" applyAlignment="1">
      <alignment horizontal="center" vertical="center"/>
    </xf>
    <xf numFmtId="0" fontId="24" fillId="35" borderId="30" xfId="0" applyFont="1" applyFill="1" applyBorder="1" applyAlignment="1">
      <alignment vertical="center"/>
    </xf>
    <xf numFmtId="0" fontId="25" fillId="33" borderId="10" xfId="0" applyFont="1" applyFill="1" applyBorder="1" applyAlignment="1" applyProtection="1">
      <alignment horizontal="right" vertical="center"/>
      <protection locked="0"/>
    </xf>
    <xf numFmtId="0" fontId="29" fillId="0" borderId="16" xfId="0" applyFont="1" applyBorder="1" applyAlignment="1">
      <alignment vertical="center"/>
    </xf>
    <xf numFmtId="49" fontId="25" fillId="33" borderId="16" xfId="0" applyNumberFormat="1" applyFont="1" applyFill="1" applyBorder="1" applyAlignment="1" applyProtection="1">
      <alignment horizontal="right" vertical="center"/>
      <protection locked="0"/>
    </xf>
    <xf numFmtId="49" fontId="25" fillId="33" borderId="24" xfId="0" applyNumberFormat="1" applyFont="1" applyFill="1" applyBorder="1" applyAlignment="1" applyProtection="1">
      <alignment horizontal="left" vertical="center"/>
      <protection locked="0"/>
    </xf>
    <xf numFmtId="0" fontId="24" fillId="33" borderId="31" xfId="0" applyFont="1" applyFill="1" applyBorder="1" applyAlignment="1" applyProtection="1">
      <alignment horizontal="center" vertical="center"/>
      <protection locked="0"/>
    </xf>
    <xf numFmtId="0" fontId="24" fillId="0" borderId="24" xfId="0" applyFont="1" applyBorder="1" applyAlignment="1" applyProtection="1">
      <alignment vertical="center"/>
      <protection/>
    </xf>
    <xf numFmtId="0" fontId="24" fillId="0" borderId="32" xfId="0" applyFont="1" applyBorder="1" applyAlignment="1">
      <alignment horizontal="center" vertical="center"/>
    </xf>
    <xf numFmtId="0" fontId="24" fillId="36" borderId="33" xfId="0" applyFont="1" applyFill="1" applyBorder="1" applyAlignment="1">
      <alignment vertical="center"/>
    </xf>
    <xf numFmtId="0" fontId="24" fillId="0" borderId="22" xfId="0" applyFont="1" applyBorder="1" applyAlignment="1">
      <alignment horizontal="center" vertical="center"/>
    </xf>
    <xf numFmtId="0" fontId="24" fillId="0" borderId="34" xfId="0" applyFont="1" applyBorder="1" applyAlignment="1">
      <alignment vertical="center"/>
    </xf>
    <xf numFmtId="0" fontId="25" fillId="33" borderId="11" xfId="0" applyFont="1" applyFill="1" applyBorder="1" applyAlignment="1" applyProtection="1">
      <alignment horizontal="right" vertical="center"/>
      <protection locked="0"/>
    </xf>
    <xf numFmtId="0" fontId="29" fillId="0" borderId="17" xfId="0" applyFont="1" applyBorder="1" applyAlignment="1">
      <alignment vertical="center"/>
    </xf>
    <xf numFmtId="49" fontId="25" fillId="33" borderId="17" xfId="0" applyNumberFormat="1" applyFont="1" applyFill="1" applyBorder="1" applyAlignment="1" applyProtection="1">
      <alignment horizontal="right" vertical="center"/>
      <protection locked="0"/>
    </xf>
    <xf numFmtId="49" fontId="25" fillId="33" borderId="22" xfId="0" applyNumberFormat="1" applyFont="1" applyFill="1" applyBorder="1" applyAlignment="1" applyProtection="1">
      <alignment horizontal="left" vertical="center"/>
      <protection locked="0"/>
    </xf>
    <xf numFmtId="0" fontId="24" fillId="33" borderId="35" xfId="0" applyFont="1" applyFill="1" applyBorder="1" applyAlignment="1" applyProtection="1">
      <alignment horizontal="center" vertical="center"/>
      <protection locked="0"/>
    </xf>
    <xf numFmtId="0" fontId="24" fillId="0" borderId="22" xfId="0" applyFont="1" applyBorder="1" applyAlignment="1" applyProtection="1">
      <alignment vertical="center"/>
      <protection/>
    </xf>
    <xf numFmtId="0" fontId="24" fillId="0" borderId="36" xfId="0" applyFont="1" applyBorder="1" applyAlignment="1">
      <alignment vertical="center"/>
    </xf>
    <xf numFmtId="0" fontId="25" fillId="33" borderId="15" xfId="0" applyFont="1" applyFill="1" applyBorder="1" applyAlignment="1" applyProtection="1">
      <alignment horizontal="right" vertical="center"/>
      <protection locked="0"/>
    </xf>
    <xf numFmtId="0" fontId="29" fillId="0" borderId="21" xfId="0" applyFont="1" applyBorder="1" applyAlignment="1">
      <alignment vertical="center"/>
    </xf>
    <xf numFmtId="49" fontId="25" fillId="33" borderId="21" xfId="0" applyNumberFormat="1" applyFont="1" applyFill="1" applyBorder="1" applyAlignment="1" applyProtection="1">
      <alignment horizontal="right" vertical="center"/>
      <protection locked="0"/>
    </xf>
    <xf numFmtId="49" fontId="25" fillId="33" borderId="27" xfId="0" applyNumberFormat="1" applyFont="1" applyFill="1" applyBorder="1" applyAlignment="1" applyProtection="1">
      <alignment horizontal="left" vertical="center"/>
      <protection locked="0"/>
    </xf>
    <xf numFmtId="0" fontId="24" fillId="33" borderId="37" xfId="0" applyFont="1" applyFill="1" applyBorder="1" applyAlignment="1" applyProtection="1">
      <alignment horizontal="center" vertical="center"/>
      <protection locked="0"/>
    </xf>
    <xf numFmtId="0" fontId="24" fillId="0" borderId="27" xfId="0" applyFont="1" applyBorder="1" applyAlignment="1" applyProtection="1">
      <alignment vertical="center"/>
      <protection/>
    </xf>
    <xf numFmtId="0" fontId="24" fillId="0" borderId="38" xfId="0" applyFont="1" applyBorder="1" applyAlignment="1">
      <alignment horizontal="center" vertical="center"/>
    </xf>
    <xf numFmtId="0" fontId="24" fillId="36" borderId="39" xfId="0" applyFont="1" applyFill="1" applyBorder="1" applyAlignment="1">
      <alignment vertical="center"/>
    </xf>
    <xf numFmtId="0" fontId="24" fillId="0" borderId="26" xfId="0" applyFont="1" applyBorder="1" applyAlignment="1">
      <alignment horizontal="center" vertical="center"/>
    </xf>
    <xf numFmtId="0" fontId="24" fillId="0" borderId="40" xfId="0" applyFont="1" applyBorder="1" applyAlignment="1">
      <alignment vertical="center"/>
    </xf>
    <xf numFmtId="0" fontId="25" fillId="33" borderId="13" xfId="0" applyFont="1" applyFill="1" applyBorder="1" applyAlignment="1" applyProtection="1">
      <alignment horizontal="right" vertical="center"/>
      <protection locked="0"/>
    </xf>
    <xf numFmtId="0" fontId="29" fillId="0" borderId="19" xfId="0" applyFont="1" applyBorder="1" applyAlignment="1">
      <alignment vertical="center"/>
    </xf>
    <xf numFmtId="49" fontId="25" fillId="33" borderId="19" xfId="0" applyNumberFormat="1" applyFont="1" applyFill="1" applyBorder="1" applyAlignment="1" applyProtection="1">
      <alignment horizontal="right" vertical="center"/>
      <protection locked="0"/>
    </xf>
    <xf numFmtId="49" fontId="25" fillId="33" borderId="26" xfId="0" applyNumberFormat="1" applyFont="1" applyFill="1" applyBorder="1" applyAlignment="1" applyProtection="1">
      <alignment horizontal="left" vertical="center"/>
      <protection locked="0"/>
    </xf>
    <xf numFmtId="0" fontId="24" fillId="33" borderId="41" xfId="0" applyFont="1" applyFill="1" applyBorder="1" applyAlignment="1" applyProtection="1">
      <alignment horizontal="center" vertical="center"/>
      <protection locked="0"/>
    </xf>
    <xf numFmtId="0" fontId="24" fillId="0" borderId="26" xfId="0" applyFont="1" applyBorder="1" applyAlignment="1" applyProtection="1">
      <alignment vertical="center"/>
      <protection/>
    </xf>
    <xf numFmtId="0" fontId="24" fillId="0" borderId="42" xfId="0" applyFont="1" applyBorder="1" applyAlignment="1">
      <alignment vertical="center"/>
    </xf>
    <xf numFmtId="0" fontId="25" fillId="33" borderId="43" xfId="0" applyFont="1" applyFill="1" applyBorder="1" applyAlignment="1" applyProtection="1">
      <alignment horizontal="right" vertical="center"/>
      <protection locked="0"/>
    </xf>
    <xf numFmtId="0" fontId="29" fillId="0" borderId="44" xfId="0" applyFont="1" applyBorder="1" applyAlignment="1">
      <alignment vertical="center"/>
    </xf>
    <xf numFmtId="49" fontId="25" fillId="33" borderId="44" xfId="0" applyNumberFormat="1" applyFont="1" applyFill="1" applyBorder="1" applyAlignment="1" applyProtection="1">
      <alignment horizontal="right" vertical="center"/>
      <protection locked="0"/>
    </xf>
    <xf numFmtId="49" fontId="25" fillId="33" borderId="45" xfId="0" applyNumberFormat="1" applyFont="1" applyFill="1" applyBorder="1" applyAlignment="1" applyProtection="1">
      <alignment horizontal="left" vertical="center"/>
      <protection locked="0"/>
    </xf>
    <xf numFmtId="0" fontId="24" fillId="33" borderId="46" xfId="0" applyFont="1" applyFill="1" applyBorder="1" applyAlignment="1" applyProtection="1">
      <alignment horizontal="center" vertical="center"/>
      <protection locked="0"/>
    </xf>
    <xf numFmtId="0" fontId="24" fillId="0" borderId="45" xfId="0" applyFont="1" applyBorder="1" applyAlignment="1" applyProtection="1">
      <alignment vertical="center"/>
      <protection/>
    </xf>
    <xf numFmtId="0" fontId="24" fillId="0" borderId="47" xfId="0" applyFont="1" applyBorder="1" applyAlignment="1">
      <alignment horizontal="center" vertical="center"/>
    </xf>
    <xf numFmtId="0" fontId="24" fillId="33" borderId="28" xfId="0" applyFont="1" applyFill="1" applyBorder="1" applyAlignment="1" applyProtection="1">
      <alignment horizontal="center" vertical="center"/>
      <protection locked="0"/>
    </xf>
    <xf numFmtId="0" fontId="24" fillId="0" borderId="25" xfId="0" applyFont="1" applyBorder="1" applyAlignment="1">
      <alignment horizontal="center" vertical="center"/>
    </xf>
    <xf numFmtId="0" fontId="24" fillId="35" borderId="28" xfId="0" applyFont="1" applyFill="1" applyBorder="1" applyAlignment="1">
      <alignment vertical="center"/>
    </xf>
    <xf numFmtId="0" fontId="25" fillId="33" borderId="12" xfId="0" applyFont="1" applyFill="1" applyBorder="1" applyAlignment="1" applyProtection="1">
      <alignment horizontal="right" vertical="center"/>
      <protection locked="0"/>
    </xf>
    <xf numFmtId="0" fontId="29" fillId="0" borderId="18" xfId="0" applyFont="1" applyBorder="1" applyAlignment="1">
      <alignment vertical="center"/>
    </xf>
    <xf numFmtId="49" fontId="25" fillId="33" borderId="18" xfId="0" applyNumberFormat="1" applyFont="1" applyFill="1" applyBorder="1" applyAlignment="1" applyProtection="1">
      <alignment horizontal="right" vertical="center"/>
      <protection locked="0"/>
    </xf>
    <xf numFmtId="49" fontId="25" fillId="33" borderId="25" xfId="0" applyNumberFormat="1" applyFont="1" applyFill="1" applyBorder="1" applyAlignment="1" applyProtection="1">
      <alignment horizontal="left" vertical="center"/>
      <protection locked="0"/>
    </xf>
    <xf numFmtId="0" fontId="24" fillId="33" borderId="48" xfId="0" applyFont="1" applyFill="1" applyBorder="1" applyAlignment="1" applyProtection="1">
      <alignment horizontal="center" vertical="center"/>
      <protection locked="0"/>
    </xf>
    <xf numFmtId="0" fontId="24" fillId="0" borderId="25" xfId="0" applyFont="1" applyBorder="1" applyAlignment="1" applyProtection="1">
      <alignment vertical="center"/>
      <protection/>
    </xf>
    <xf numFmtId="0" fontId="25" fillId="0" borderId="28" xfId="0" applyFont="1" applyBorder="1" applyAlignment="1" applyProtection="1">
      <alignment horizontal="center" vertical="center"/>
      <protection/>
    </xf>
    <xf numFmtId="0" fontId="24" fillId="0" borderId="49" xfId="0" applyFont="1" applyBorder="1" applyAlignment="1">
      <alignment horizontal="center" vertical="center"/>
    </xf>
    <xf numFmtId="0" fontId="24" fillId="0" borderId="50" xfId="0" applyFont="1" applyBorder="1" applyAlignment="1">
      <alignment vertical="center"/>
    </xf>
    <xf numFmtId="0" fontId="25" fillId="33" borderId="14" xfId="0" applyFont="1" applyFill="1" applyBorder="1" applyAlignment="1" applyProtection="1">
      <alignment horizontal="right" vertical="center"/>
      <protection locked="0"/>
    </xf>
    <xf numFmtId="0" fontId="29" fillId="0" borderId="20" xfId="0" applyFont="1" applyBorder="1" applyAlignment="1">
      <alignment vertical="center"/>
    </xf>
    <xf numFmtId="49" fontId="25" fillId="33" borderId="20" xfId="0" applyNumberFormat="1" applyFont="1" applyFill="1" applyBorder="1" applyAlignment="1" applyProtection="1">
      <alignment horizontal="right" vertical="center"/>
      <protection locked="0"/>
    </xf>
    <xf numFmtId="49" fontId="25" fillId="33" borderId="23" xfId="0" applyNumberFormat="1" applyFont="1" applyFill="1" applyBorder="1" applyAlignment="1" applyProtection="1">
      <alignment horizontal="left" vertical="center"/>
      <protection locked="0"/>
    </xf>
    <xf numFmtId="0" fontId="24" fillId="33" borderId="51" xfId="0" applyFont="1" applyFill="1" applyBorder="1" applyAlignment="1" applyProtection="1">
      <alignment horizontal="center" vertical="center"/>
      <protection locked="0"/>
    </xf>
    <xf numFmtId="0" fontId="24" fillId="0" borderId="23" xfId="0" applyFont="1" applyBorder="1" applyAlignment="1" applyProtection="1">
      <alignment vertical="center"/>
      <protection/>
    </xf>
    <xf numFmtId="0" fontId="24" fillId="36" borderId="52" xfId="0" applyFont="1" applyFill="1" applyBorder="1" applyAlignment="1">
      <alignment vertical="center"/>
    </xf>
    <xf numFmtId="0" fontId="24" fillId="0" borderId="23" xfId="0" applyFont="1" applyBorder="1" applyAlignment="1">
      <alignment horizontal="center" vertical="center"/>
    </xf>
    <xf numFmtId="0" fontId="13" fillId="33" borderId="53" xfId="0" applyFont="1" applyFill="1" applyBorder="1" applyAlignment="1" applyProtection="1">
      <alignment horizontal="right" vertical="center"/>
      <protection locked="0"/>
    </xf>
    <xf numFmtId="49" fontId="13" fillId="33" borderId="54" xfId="0" applyNumberFormat="1" applyFont="1" applyFill="1" applyBorder="1" applyAlignment="1" applyProtection="1">
      <alignment horizontal="right" vertical="center"/>
      <protection locked="0"/>
    </xf>
    <xf numFmtId="49" fontId="13" fillId="33" borderId="55" xfId="0" applyNumberFormat="1" applyFont="1" applyFill="1" applyBorder="1" applyAlignment="1" applyProtection="1">
      <alignment horizontal="left" vertical="center"/>
      <protection locked="0"/>
    </xf>
    <xf numFmtId="0" fontId="25" fillId="33" borderId="53" xfId="0" applyFont="1" applyFill="1" applyBorder="1" applyAlignment="1" applyProtection="1">
      <alignment horizontal="right" vertical="center"/>
      <protection locked="0"/>
    </xf>
    <xf numFmtId="0" fontId="29" fillId="0" borderId="54" xfId="0" applyFont="1" applyBorder="1" applyAlignment="1">
      <alignment vertical="center"/>
    </xf>
    <xf numFmtId="49" fontId="25" fillId="33" borderId="54" xfId="0" applyNumberFormat="1" applyFont="1" applyFill="1" applyBorder="1" applyAlignment="1" applyProtection="1">
      <alignment horizontal="right" vertical="center"/>
      <protection locked="0"/>
    </xf>
    <xf numFmtId="49" fontId="25" fillId="33" borderId="55" xfId="0" applyNumberFormat="1" applyFont="1" applyFill="1" applyBorder="1" applyAlignment="1" applyProtection="1">
      <alignment horizontal="left" vertical="center"/>
      <protection locked="0"/>
    </xf>
    <xf numFmtId="0" fontId="24" fillId="0" borderId="55" xfId="0" applyFont="1" applyBorder="1" applyAlignment="1" applyProtection="1">
      <alignment vertical="center"/>
      <protection/>
    </xf>
    <xf numFmtId="0" fontId="24" fillId="0" borderId="56" xfId="0" applyFont="1" applyBorder="1" applyAlignment="1">
      <alignment vertical="center"/>
    </xf>
    <xf numFmtId="0" fontId="5" fillId="34" borderId="0" xfId="0" applyFont="1" applyFill="1" applyAlignment="1">
      <alignment vertical="center"/>
    </xf>
    <xf numFmtId="0" fontId="5" fillId="0" borderId="0" xfId="0" applyFont="1" applyAlignment="1">
      <alignment vertical="center"/>
    </xf>
    <xf numFmtId="0" fontId="1" fillId="34" borderId="0" xfId="0" applyFont="1" applyFill="1" applyAlignment="1">
      <alignment vertical="center"/>
    </xf>
    <xf numFmtId="0" fontId="1" fillId="0" borderId="0" xfId="0" applyFont="1" applyAlignment="1">
      <alignment vertical="center"/>
    </xf>
    <xf numFmtId="0" fontId="5" fillId="0" borderId="25" xfId="0" applyFont="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textRotation="255"/>
    </xf>
    <xf numFmtId="0" fontId="24" fillId="0" borderId="0" xfId="0" applyFont="1" applyAlignment="1">
      <alignment vertical="center"/>
    </xf>
    <xf numFmtId="0" fontId="5" fillId="0" borderId="0" xfId="0" applyFont="1" applyAlignment="1">
      <alignment/>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5" fillId="33" borderId="35" xfId="0" applyFont="1" applyFill="1" applyBorder="1" applyAlignment="1" applyProtection="1">
      <alignment horizontal="center" vertical="center"/>
      <protection locked="0"/>
    </xf>
    <xf numFmtId="0" fontId="5" fillId="33" borderId="41" xfId="0" applyFont="1" applyFill="1" applyBorder="1" applyAlignment="1" applyProtection="1">
      <alignment horizontal="center" vertical="center"/>
      <protection locked="0"/>
    </xf>
    <xf numFmtId="0" fontId="7" fillId="0" borderId="0" xfId="71" applyNumberFormat="1" applyFont="1" applyAlignment="1">
      <alignment vertical="center"/>
      <protection/>
    </xf>
    <xf numFmtId="0" fontId="7" fillId="33" borderId="59" xfId="71" applyNumberFormat="1" applyFont="1" applyFill="1" applyBorder="1" applyAlignment="1" applyProtection="1">
      <alignment horizontal="center" vertical="center" shrinkToFit="1"/>
      <protection locked="0"/>
    </xf>
    <xf numFmtId="0" fontId="5" fillId="0" borderId="29" xfId="0" applyFont="1" applyBorder="1" applyAlignment="1">
      <alignment horizontal="center" vertical="center"/>
    </xf>
    <xf numFmtId="0" fontId="5" fillId="33" borderId="30" xfId="0" applyFont="1" applyFill="1" applyBorder="1" applyAlignment="1" applyProtection="1">
      <alignment horizontal="center" vertical="center"/>
      <protection locked="0"/>
    </xf>
    <xf numFmtId="0" fontId="5" fillId="0" borderId="24" xfId="0" applyFont="1" applyBorder="1" applyAlignment="1">
      <alignment horizontal="center" vertical="center"/>
    </xf>
    <xf numFmtId="0" fontId="5" fillId="35" borderId="30" xfId="0" applyFont="1" applyFill="1" applyBorder="1" applyAlignment="1">
      <alignment vertical="center"/>
    </xf>
    <xf numFmtId="0" fontId="1" fillId="35" borderId="30" xfId="0" applyFont="1" applyFill="1" applyBorder="1" applyAlignment="1">
      <alignment vertical="center"/>
    </xf>
    <xf numFmtId="0" fontId="1" fillId="36" borderId="30" xfId="0" applyFont="1" applyFill="1" applyBorder="1" applyAlignment="1">
      <alignment vertical="center"/>
    </xf>
    <xf numFmtId="0" fontId="1" fillId="36" borderId="60" xfId="0" applyFont="1" applyFill="1" applyBorder="1" applyAlignment="1">
      <alignment vertical="center"/>
    </xf>
    <xf numFmtId="0" fontId="5" fillId="33" borderId="31" xfId="0" applyFont="1" applyFill="1" applyBorder="1" applyAlignment="1" applyProtection="1">
      <alignment horizontal="center" vertical="center"/>
      <protection locked="0"/>
    </xf>
    <xf numFmtId="0" fontId="5" fillId="0" borderId="24" xfId="0" applyFont="1" applyBorder="1" applyAlignment="1" applyProtection="1">
      <alignment vertical="center"/>
      <protection/>
    </xf>
    <xf numFmtId="0" fontId="1" fillId="0" borderId="30" xfId="0" applyFont="1" applyBorder="1" applyAlignment="1" applyProtection="1">
      <alignment vertical="center"/>
      <protection/>
    </xf>
    <xf numFmtId="0" fontId="1" fillId="0" borderId="61" xfId="0" applyFont="1" applyBorder="1" applyAlignment="1" applyProtection="1">
      <alignment vertical="center"/>
      <protection/>
    </xf>
    <xf numFmtId="0" fontId="5" fillId="0" borderId="32" xfId="0" applyFont="1" applyBorder="1" applyAlignment="1">
      <alignment horizontal="center" vertical="center"/>
    </xf>
    <xf numFmtId="0" fontId="5" fillId="36" borderId="33" xfId="0" applyFont="1" applyFill="1" applyBorder="1" applyAlignment="1">
      <alignment vertical="center"/>
    </xf>
    <xf numFmtId="0" fontId="5" fillId="0" borderId="22" xfId="0" applyFont="1" applyBorder="1" applyAlignment="1">
      <alignment horizontal="center" vertical="center"/>
    </xf>
    <xf numFmtId="49" fontId="13" fillId="33" borderId="34" xfId="0" applyNumberFormat="1" applyFont="1" applyFill="1" applyBorder="1" applyAlignment="1" applyProtection="1">
      <alignment horizontal="center" vertical="center"/>
      <protection locked="0"/>
    </xf>
    <xf numFmtId="0" fontId="5" fillId="0" borderId="34" xfId="0" applyFont="1" applyBorder="1" applyAlignment="1">
      <alignment vertical="center"/>
    </xf>
    <xf numFmtId="0" fontId="5" fillId="0" borderId="22" xfId="0" applyFont="1" applyBorder="1" applyAlignment="1" applyProtection="1">
      <alignment vertical="center"/>
      <protection/>
    </xf>
    <xf numFmtId="0" fontId="5" fillId="0" borderId="36" xfId="0" applyFont="1" applyBorder="1" applyAlignment="1">
      <alignment vertical="center"/>
    </xf>
    <xf numFmtId="0" fontId="5" fillId="33" borderId="37" xfId="0" applyFont="1" applyFill="1" applyBorder="1" applyAlignment="1" applyProtection="1">
      <alignment horizontal="center" vertical="center"/>
      <protection locked="0"/>
    </xf>
    <xf numFmtId="0" fontId="5" fillId="0" borderId="27" xfId="0" applyFont="1" applyBorder="1" applyAlignment="1" applyProtection="1">
      <alignment vertical="center"/>
      <protection/>
    </xf>
    <xf numFmtId="0" fontId="5" fillId="0" borderId="38" xfId="0" applyFont="1" applyBorder="1" applyAlignment="1">
      <alignment horizontal="center" vertical="center"/>
    </xf>
    <xf numFmtId="0" fontId="5" fillId="36" borderId="39" xfId="0" applyFont="1" applyFill="1" applyBorder="1" applyAlignment="1">
      <alignment vertical="center"/>
    </xf>
    <xf numFmtId="0" fontId="5" fillId="0" borderId="26" xfId="0" applyFont="1" applyBorder="1" applyAlignment="1">
      <alignment horizontal="center" vertical="center"/>
    </xf>
    <xf numFmtId="0" fontId="5" fillId="0" borderId="40" xfId="0" applyFont="1" applyBorder="1" applyAlignment="1">
      <alignment vertical="center"/>
    </xf>
    <xf numFmtId="0" fontId="5" fillId="0" borderId="26" xfId="0" applyFont="1" applyBorder="1" applyAlignment="1" applyProtection="1">
      <alignment vertical="center"/>
      <protection/>
    </xf>
    <xf numFmtId="0" fontId="5" fillId="0" borderId="47" xfId="0" applyFont="1" applyBorder="1" applyAlignment="1">
      <alignment horizontal="center" vertical="center"/>
    </xf>
    <xf numFmtId="0" fontId="5" fillId="33" borderId="28" xfId="0" applyFont="1" applyFill="1" applyBorder="1" applyAlignment="1" applyProtection="1">
      <alignment horizontal="center" vertical="center"/>
      <protection locked="0"/>
    </xf>
    <xf numFmtId="0" fontId="5" fillId="35" borderId="28" xfId="0" applyFont="1" applyFill="1" applyBorder="1" applyAlignment="1">
      <alignment vertical="center"/>
    </xf>
    <xf numFmtId="0" fontId="5" fillId="35" borderId="28" xfId="0" applyFont="1" applyFill="1" applyBorder="1" applyAlignment="1">
      <alignment vertical="center"/>
    </xf>
    <xf numFmtId="0" fontId="1" fillId="35" borderId="28" xfId="0" applyFont="1" applyFill="1" applyBorder="1" applyAlignment="1">
      <alignment vertical="center"/>
    </xf>
    <xf numFmtId="0" fontId="1" fillId="36" borderId="28" xfId="0" applyFont="1" applyFill="1" applyBorder="1" applyAlignment="1">
      <alignment vertical="center"/>
    </xf>
    <xf numFmtId="0" fontId="1" fillId="36" borderId="62" xfId="0" applyFont="1" applyFill="1" applyBorder="1" applyAlignment="1">
      <alignment vertical="center"/>
    </xf>
    <xf numFmtId="0" fontId="5" fillId="33" borderId="48" xfId="0" applyFont="1" applyFill="1" applyBorder="1" applyAlignment="1" applyProtection="1">
      <alignment horizontal="center" vertical="center"/>
      <protection locked="0"/>
    </xf>
    <xf numFmtId="0" fontId="5" fillId="0" borderId="25" xfId="0" applyFont="1" applyBorder="1" applyAlignment="1" applyProtection="1">
      <alignment vertical="center"/>
      <protection/>
    </xf>
    <xf numFmtId="0" fontId="1" fillId="0" borderId="28" xfId="0" applyFont="1" applyBorder="1" applyAlignment="1" applyProtection="1">
      <alignment vertical="center"/>
      <protection/>
    </xf>
    <xf numFmtId="0" fontId="5" fillId="0" borderId="63" xfId="0" applyFont="1" applyBorder="1" applyAlignment="1">
      <alignment horizontal="center" vertical="center"/>
    </xf>
    <xf numFmtId="0" fontId="5" fillId="36" borderId="64" xfId="0" applyFont="1" applyFill="1" applyBorder="1" applyAlignment="1">
      <alignment vertical="center"/>
    </xf>
    <xf numFmtId="0" fontId="5" fillId="0" borderId="27" xfId="0" applyFont="1" applyBorder="1" applyAlignment="1">
      <alignment horizontal="center" vertical="center"/>
    </xf>
    <xf numFmtId="0" fontId="5" fillId="0" borderId="49" xfId="0" applyFont="1" applyBorder="1" applyAlignment="1">
      <alignment horizontal="center" vertical="center"/>
    </xf>
    <xf numFmtId="0" fontId="5" fillId="36" borderId="52" xfId="0" applyFont="1" applyFill="1" applyBorder="1" applyAlignment="1">
      <alignment vertical="center"/>
    </xf>
    <xf numFmtId="49" fontId="13" fillId="33" borderId="50" xfId="0" applyNumberFormat="1" applyFont="1" applyFill="1" applyBorder="1" applyAlignment="1" applyProtection="1">
      <alignment horizontal="center" vertical="center"/>
      <protection locked="0"/>
    </xf>
    <xf numFmtId="0" fontId="5" fillId="0" borderId="50" xfId="0" applyFont="1" applyBorder="1" applyAlignment="1">
      <alignment vertical="center"/>
    </xf>
    <xf numFmtId="0" fontId="5" fillId="33" borderId="51" xfId="0" applyFont="1" applyFill="1" applyBorder="1" applyAlignment="1" applyProtection="1">
      <alignment horizontal="center" vertical="center"/>
      <protection locked="0"/>
    </xf>
    <xf numFmtId="0" fontId="5" fillId="0" borderId="23" xfId="0" applyFont="1" applyBorder="1" applyAlignment="1" applyProtection="1">
      <alignment vertical="center"/>
      <protection/>
    </xf>
    <xf numFmtId="0" fontId="22" fillId="35" borderId="30" xfId="0" applyFont="1" applyFill="1" applyBorder="1" applyAlignment="1">
      <alignment vertical="center"/>
    </xf>
    <xf numFmtId="0" fontId="22" fillId="36" borderId="30" xfId="0" applyFont="1" applyFill="1" applyBorder="1" applyAlignment="1">
      <alignment vertical="center"/>
    </xf>
    <xf numFmtId="0" fontId="22" fillId="36" borderId="60" xfId="0" applyFont="1" applyFill="1" applyBorder="1" applyAlignment="1">
      <alignment vertical="center"/>
    </xf>
    <xf numFmtId="0" fontId="22" fillId="0" borderId="65" xfId="0" applyFont="1" applyBorder="1" applyAlignment="1" applyProtection="1">
      <alignment vertical="center"/>
      <protection/>
    </xf>
    <xf numFmtId="0" fontId="22" fillId="0" borderId="66" xfId="0" applyFont="1" applyBorder="1" applyAlignment="1" applyProtection="1">
      <alignment vertical="center"/>
      <protection/>
    </xf>
    <xf numFmtId="49" fontId="25" fillId="33" borderId="34" xfId="0" applyNumberFormat="1" applyFont="1" applyFill="1" applyBorder="1" applyAlignment="1" applyProtection="1">
      <alignment horizontal="center" vertical="center"/>
      <protection locked="0"/>
    </xf>
    <xf numFmtId="49" fontId="25" fillId="33" borderId="40" xfId="0" applyNumberFormat="1" applyFont="1" applyFill="1" applyBorder="1" applyAlignment="1" applyProtection="1">
      <alignment horizontal="center" vertical="center"/>
      <protection locked="0"/>
    </xf>
    <xf numFmtId="0" fontId="24" fillId="35" borderId="64" xfId="0" applyFont="1" applyFill="1" applyBorder="1" applyAlignment="1">
      <alignment vertical="center"/>
    </xf>
    <xf numFmtId="0" fontId="22" fillId="35" borderId="28" xfId="0" applyFont="1" applyFill="1" applyBorder="1" applyAlignment="1">
      <alignment vertical="center"/>
    </xf>
    <xf numFmtId="0" fontId="22" fillId="36" borderId="28" xfId="0" applyFont="1" applyFill="1" applyBorder="1" applyAlignment="1">
      <alignment vertical="center"/>
    </xf>
    <xf numFmtId="0" fontId="22" fillId="36" borderId="62" xfId="0" applyFont="1" applyFill="1" applyBorder="1" applyAlignment="1">
      <alignment vertical="center"/>
    </xf>
    <xf numFmtId="0" fontId="22" fillId="0" borderId="28" xfId="0" applyFont="1" applyBorder="1" applyAlignment="1" applyProtection="1">
      <alignment vertical="center"/>
      <protection/>
    </xf>
    <xf numFmtId="49" fontId="25" fillId="33" borderId="50" xfId="0" applyNumberFormat="1" applyFont="1" applyFill="1" applyBorder="1" applyAlignment="1" applyProtection="1">
      <alignment horizontal="center" vertical="center"/>
      <protection locked="0"/>
    </xf>
    <xf numFmtId="0" fontId="1" fillId="0" borderId="0" xfId="0" applyFont="1" applyBorder="1" applyAlignment="1">
      <alignment horizontal="center" vertical="center"/>
    </xf>
    <xf numFmtId="0" fontId="5" fillId="36" borderId="31" xfId="0" applyFont="1" applyFill="1" applyBorder="1" applyAlignment="1">
      <alignment horizontal="center" vertical="center"/>
    </xf>
    <xf numFmtId="0" fontId="5" fillId="36" borderId="60" xfId="0" applyFont="1" applyFill="1" applyBorder="1" applyAlignment="1">
      <alignment horizontal="center" vertical="center"/>
    </xf>
    <xf numFmtId="0" fontId="5" fillId="36" borderId="67" xfId="0" applyFont="1" applyFill="1" applyBorder="1" applyAlignment="1">
      <alignment horizontal="center" vertical="center"/>
    </xf>
    <xf numFmtId="0" fontId="5" fillId="36" borderId="68" xfId="0" applyFont="1" applyFill="1" applyBorder="1" applyAlignment="1">
      <alignment horizontal="center" vertical="center"/>
    </xf>
    <xf numFmtId="0" fontId="5" fillId="36" borderId="69" xfId="0" applyFont="1" applyFill="1" applyBorder="1" applyAlignment="1">
      <alignment horizontal="center" vertical="center"/>
    </xf>
    <xf numFmtId="0" fontId="5" fillId="36" borderId="70" xfId="0" applyFont="1" applyFill="1" applyBorder="1" applyAlignment="1">
      <alignment horizontal="center" vertical="center"/>
    </xf>
    <xf numFmtId="0" fontId="5" fillId="0" borderId="71" xfId="0" applyFont="1" applyBorder="1" applyAlignment="1">
      <alignment horizontal="center" vertical="center"/>
    </xf>
    <xf numFmtId="0" fontId="5" fillId="36" borderId="72" xfId="0" applyFont="1" applyFill="1" applyBorder="1" applyAlignment="1">
      <alignment vertical="center"/>
    </xf>
    <xf numFmtId="0" fontId="5" fillId="36" borderId="73" xfId="0" applyFont="1" applyFill="1" applyBorder="1" applyAlignment="1">
      <alignment vertical="center"/>
    </xf>
    <xf numFmtId="49" fontId="13" fillId="33" borderId="56" xfId="0" applyNumberFormat="1" applyFont="1" applyFill="1" applyBorder="1" applyAlignment="1" applyProtection="1">
      <alignment horizontal="center" vertical="center"/>
      <protection locked="0"/>
    </xf>
    <xf numFmtId="0" fontId="5" fillId="0" borderId="56" xfId="0" applyFont="1" applyBorder="1" applyAlignment="1">
      <alignment vertical="center"/>
    </xf>
    <xf numFmtId="0" fontId="5" fillId="33" borderId="72" xfId="0" applyFont="1" applyFill="1" applyBorder="1" applyAlignment="1" applyProtection="1">
      <alignment vertical="center"/>
      <protection locked="0"/>
    </xf>
    <xf numFmtId="0" fontId="5" fillId="0" borderId="55" xfId="0" applyFont="1" applyBorder="1" applyAlignment="1" applyProtection="1">
      <alignment vertical="center"/>
      <protection/>
    </xf>
    <xf numFmtId="0" fontId="5" fillId="36" borderId="35" xfId="0" applyFont="1" applyFill="1" applyBorder="1" applyAlignment="1">
      <alignment vertical="center"/>
    </xf>
    <xf numFmtId="0" fontId="5" fillId="36" borderId="74" xfId="0" applyFont="1" applyFill="1" applyBorder="1" applyAlignment="1">
      <alignment vertical="center"/>
    </xf>
    <xf numFmtId="0" fontId="5" fillId="33" borderId="35" xfId="0" applyFont="1" applyFill="1" applyBorder="1" applyAlignment="1" applyProtection="1">
      <alignment vertical="center"/>
      <protection locked="0"/>
    </xf>
    <xf numFmtId="0" fontId="5" fillId="36" borderId="51" xfId="0" applyFont="1" applyFill="1" applyBorder="1" applyAlignment="1">
      <alignment vertical="center"/>
    </xf>
    <xf numFmtId="0" fontId="5" fillId="36" borderId="75" xfId="0" applyFont="1" applyFill="1" applyBorder="1" applyAlignment="1">
      <alignment vertical="center"/>
    </xf>
    <xf numFmtId="0" fontId="5" fillId="33" borderId="51" xfId="0" applyFont="1" applyFill="1" applyBorder="1" applyAlignment="1" applyProtection="1">
      <alignment vertical="center"/>
      <protection locked="0"/>
    </xf>
    <xf numFmtId="0" fontId="24" fillId="33" borderId="72" xfId="0" applyFont="1" applyFill="1" applyBorder="1" applyAlignment="1" applyProtection="1">
      <alignment horizontal="center" vertical="center"/>
      <protection locked="0"/>
    </xf>
    <xf numFmtId="49" fontId="25" fillId="33" borderId="56" xfId="0" applyNumberFormat="1" applyFont="1" applyFill="1" applyBorder="1" applyAlignment="1" applyProtection="1">
      <alignment horizontal="center" vertical="center"/>
      <protection locked="0"/>
    </xf>
    <xf numFmtId="0" fontId="5" fillId="0" borderId="0" xfId="0" applyFont="1" applyAlignment="1">
      <alignment vertical="center"/>
    </xf>
    <xf numFmtId="0" fontId="30" fillId="34" borderId="0" xfId="0" applyFont="1" applyFill="1" applyAlignment="1">
      <alignment vertical="center"/>
    </xf>
    <xf numFmtId="0" fontId="31" fillId="34" borderId="0" xfId="0" applyFont="1" applyFill="1" applyAlignment="1">
      <alignment vertical="center"/>
    </xf>
    <xf numFmtId="0" fontId="32" fillId="34" borderId="0" xfId="0" applyFont="1" applyFill="1" applyAlignment="1">
      <alignment vertical="center"/>
    </xf>
    <xf numFmtId="0" fontId="15" fillId="34" borderId="0" xfId="0" applyFont="1" applyFill="1" applyAlignment="1">
      <alignment vertical="top"/>
    </xf>
    <xf numFmtId="0" fontId="18" fillId="34" borderId="0" xfId="0" applyFont="1" applyFill="1" applyAlignment="1">
      <alignment vertical="top"/>
    </xf>
    <xf numFmtId="0" fontId="21" fillId="34" borderId="0" xfId="0" applyFont="1" applyFill="1" applyAlignment="1">
      <alignment vertical="top"/>
    </xf>
    <xf numFmtId="0" fontId="5" fillId="37" borderId="0" xfId="0" applyFont="1" applyFill="1" applyAlignment="1">
      <alignment vertical="center"/>
    </xf>
    <xf numFmtId="0" fontId="5" fillId="0" borderId="0" xfId="0" applyFont="1" applyFill="1" applyBorder="1" applyAlignment="1" applyProtection="1">
      <alignment horizontal="center" vertical="center"/>
      <protection/>
    </xf>
    <xf numFmtId="0" fontId="5" fillId="33" borderId="34" xfId="0" applyFont="1" applyFill="1" applyBorder="1" applyAlignment="1" applyProtection="1">
      <alignment horizontal="center" vertical="center"/>
      <protection locked="0"/>
    </xf>
    <xf numFmtId="0" fontId="5" fillId="33" borderId="50" xfId="0" applyFont="1" applyFill="1" applyBorder="1" applyAlignment="1" applyProtection="1">
      <alignment horizontal="center" vertical="center"/>
      <protection locked="0"/>
    </xf>
    <xf numFmtId="0" fontId="24" fillId="33" borderId="34" xfId="0" applyFont="1" applyFill="1" applyBorder="1" applyAlignment="1" applyProtection="1">
      <alignment horizontal="center" vertical="center"/>
      <protection locked="0"/>
    </xf>
    <xf numFmtId="0" fontId="24" fillId="33" borderId="40" xfId="0" applyFont="1" applyFill="1" applyBorder="1" applyAlignment="1" applyProtection="1">
      <alignment horizontal="center" vertical="center"/>
      <protection locked="0"/>
    </xf>
    <xf numFmtId="0" fontId="24" fillId="33" borderId="50" xfId="0" applyFont="1" applyFill="1" applyBorder="1" applyAlignment="1" applyProtection="1">
      <alignment horizontal="center" vertical="center"/>
      <protection locked="0"/>
    </xf>
    <xf numFmtId="0" fontId="5" fillId="33" borderId="56" xfId="0" applyFont="1" applyFill="1" applyBorder="1" applyAlignment="1" applyProtection="1">
      <alignment horizontal="center" vertical="center"/>
      <protection locked="0"/>
    </xf>
    <xf numFmtId="0" fontId="24" fillId="33" borderId="56" xfId="0" applyFont="1" applyFill="1" applyBorder="1" applyAlignment="1" applyProtection="1">
      <alignment horizontal="center" vertical="center"/>
      <protection locked="0"/>
    </xf>
    <xf numFmtId="49" fontId="13" fillId="35" borderId="48" xfId="0" applyNumberFormat="1" applyFont="1" applyFill="1" applyBorder="1" applyAlignment="1" applyProtection="1">
      <alignment horizontal="center" vertical="center"/>
      <protection/>
    </xf>
    <xf numFmtId="49" fontId="25" fillId="35" borderId="37" xfId="0" applyNumberFormat="1" applyFont="1" applyFill="1" applyBorder="1" applyAlignment="1" applyProtection="1">
      <alignment horizontal="center" vertical="center"/>
      <protection/>
    </xf>
    <xf numFmtId="0" fontId="7" fillId="0" borderId="0" xfId="62" applyFont="1" applyFill="1">
      <alignment vertical="center"/>
      <protection/>
    </xf>
    <xf numFmtId="0" fontId="33" fillId="0" borderId="0" xfId="63" applyFont="1" applyFill="1" applyAlignment="1">
      <alignment horizontal="center" vertical="center"/>
      <protection/>
    </xf>
    <xf numFmtId="0" fontId="5" fillId="0" borderId="0" xfId="63" applyFont="1" applyAlignment="1">
      <alignment horizontal="center" vertical="center"/>
      <protection/>
    </xf>
    <xf numFmtId="0" fontId="34" fillId="0" borderId="0" xfId="0" applyFont="1" applyAlignment="1">
      <alignment vertical="center"/>
    </xf>
    <xf numFmtId="0" fontId="5" fillId="0" borderId="0" xfId="63" applyFont="1">
      <alignment vertical="center"/>
      <protection/>
    </xf>
    <xf numFmtId="0" fontId="5" fillId="33" borderId="76" xfId="63" applyFont="1" applyFill="1" applyBorder="1" applyAlignment="1">
      <alignment horizontal="center" vertical="center"/>
      <protection/>
    </xf>
    <xf numFmtId="0" fontId="33" fillId="0" borderId="76" xfId="63" applyFont="1" applyFill="1" applyBorder="1" applyAlignment="1">
      <alignment horizontal="center" vertical="center"/>
      <protection/>
    </xf>
    <xf numFmtId="0" fontId="5" fillId="38" borderId="76" xfId="0" applyFont="1" applyFill="1" applyBorder="1" applyAlignment="1">
      <alignment vertical="center"/>
    </xf>
    <xf numFmtId="0" fontId="5" fillId="37" borderId="76" xfId="63" applyFont="1" applyFill="1" applyBorder="1" applyAlignment="1">
      <alignment horizontal="center" vertical="center"/>
      <protection/>
    </xf>
    <xf numFmtId="0" fontId="34" fillId="0" borderId="76" xfId="63" applyFont="1" applyFill="1" applyBorder="1" applyAlignment="1">
      <alignment horizontal="center" vertical="center"/>
      <protection/>
    </xf>
    <xf numFmtId="0" fontId="5" fillId="39" borderId="76" xfId="0" applyFont="1" applyFill="1" applyBorder="1" applyAlignment="1">
      <alignment vertical="center"/>
    </xf>
    <xf numFmtId="0" fontId="5" fillId="36" borderId="76" xfId="63" applyFont="1" applyFill="1" applyBorder="1">
      <alignment vertical="center"/>
      <protection/>
    </xf>
    <xf numFmtId="0" fontId="5" fillId="0" borderId="76" xfId="63" applyFont="1" applyBorder="1">
      <alignment vertical="center"/>
      <protection/>
    </xf>
    <xf numFmtId="0" fontId="5" fillId="0" borderId="76" xfId="63" applyFont="1" applyBorder="1" applyAlignment="1">
      <alignment horizontal="center" vertical="center"/>
      <protection/>
    </xf>
    <xf numFmtId="0" fontId="5" fillId="38" borderId="76" xfId="63" applyFont="1" applyFill="1" applyBorder="1">
      <alignment vertical="center"/>
      <protection/>
    </xf>
    <xf numFmtId="0" fontId="5" fillId="39" borderId="76" xfId="63" applyFont="1" applyFill="1" applyBorder="1">
      <alignment vertical="center"/>
      <protection/>
    </xf>
    <xf numFmtId="0" fontId="5" fillId="0" borderId="0" xfId="63" applyFont="1" applyFill="1">
      <alignment vertical="center"/>
      <protection/>
    </xf>
    <xf numFmtId="0" fontId="5" fillId="33" borderId="33" xfId="63" applyFont="1" applyFill="1" applyBorder="1" applyAlignment="1">
      <alignment horizontal="center" vertical="center"/>
      <protection/>
    </xf>
    <xf numFmtId="0" fontId="33" fillId="0" borderId="33" xfId="63" applyFont="1" applyFill="1" applyBorder="1" applyAlignment="1">
      <alignment horizontal="center" vertical="center"/>
      <protection/>
    </xf>
    <xf numFmtId="0" fontId="5" fillId="38" borderId="33" xfId="0" applyFont="1" applyFill="1" applyBorder="1" applyAlignment="1">
      <alignment vertical="center"/>
    </xf>
    <xf numFmtId="0" fontId="5" fillId="37" borderId="33" xfId="63" applyFont="1" applyFill="1" applyBorder="1" applyAlignment="1">
      <alignment horizontal="center" vertical="center"/>
      <protection/>
    </xf>
    <xf numFmtId="0" fontId="34" fillId="0" borderId="33" xfId="63" applyFont="1" applyFill="1" applyBorder="1" applyAlignment="1">
      <alignment horizontal="center" vertical="center"/>
      <protection/>
    </xf>
    <xf numFmtId="0" fontId="5" fillId="39" borderId="33" xfId="0" applyFont="1" applyFill="1" applyBorder="1" applyAlignment="1">
      <alignment vertical="center"/>
    </xf>
    <xf numFmtId="0" fontId="5" fillId="36" borderId="33" xfId="63" applyFont="1" applyFill="1" applyBorder="1">
      <alignment vertical="center"/>
      <protection/>
    </xf>
    <xf numFmtId="0" fontId="5" fillId="40" borderId="33" xfId="63" applyFont="1" applyFill="1" applyBorder="1">
      <alignment vertical="center"/>
      <protection/>
    </xf>
    <xf numFmtId="0" fontId="5" fillId="40" borderId="33" xfId="63" applyFont="1" applyFill="1" applyBorder="1" applyAlignment="1">
      <alignment horizontal="center" vertical="center"/>
      <protection/>
    </xf>
    <xf numFmtId="0" fontId="5" fillId="0" borderId="33" xfId="63" applyFont="1" applyBorder="1">
      <alignment vertical="center"/>
      <protection/>
    </xf>
    <xf numFmtId="0" fontId="5" fillId="38" borderId="33" xfId="63" applyFont="1" applyFill="1" applyBorder="1">
      <alignment vertical="center"/>
      <protection/>
    </xf>
    <xf numFmtId="0" fontId="5" fillId="39" borderId="33" xfId="63" applyFont="1" applyFill="1" applyBorder="1">
      <alignment vertical="center"/>
      <protection/>
    </xf>
    <xf numFmtId="0" fontId="5" fillId="41" borderId="33" xfId="63" applyFont="1" applyFill="1" applyBorder="1">
      <alignment vertical="center"/>
      <protection/>
    </xf>
    <xf numFmtId="0" fontId="5" fillId="41" borderId="33" xfId="63" applyFont="1" applyFill="1" applyBorder="1" applyAlignment="1">
      <alignment horizontal="center" vertical="center"/>
      <protection/>
    </xf>
    <xf numFmtId="0" fontId="5" fillId="42" borderId="33" xfId="63" applyFont="1" applyFill="1" applyBorder="1">
      <alignment vertical="center"/>
      <protection/>
    </xf>
    <xf numFmtId="0" fontId="5" fillId="42" borderId="33" xfId="63" applyFont="1" applyFill="1" applyBorder="1" applyAlignment="1">
      <alignment horizontal="center" vertical="center"/>
      <protection/>
    </xf>
    <xf numFmtId="0" fontId="5" fillId="0" borderId="33" xfId="63" applyFont="1" applyFill="1" applyBorder="1">
      <alignment vertical="center"/>
      <protection/>
    </xf>
    <xf numFmtId="0" fontId="5" fillId="0" borderId="33" xfId="63" applyFont="1" applyBorder="1" applyAlignment="1">
      <alignment horizontal="center" vertical="center"/>
      <protection/>
    </xf>
    <xf numFmtId="0" fontId="5" fillId="33" borderId="33" xfId="63" applyFont="1" applyFill="1" applyBorder="1">
      <alignment vertical="center"/>
      <protection/>
    </xf>
    <xf numFmtId="0" fontId="35" fillId="0" borderId="0" xfId="63" applyFont="1" applyFill="1" applyAlignment="1">
      <alignment horizontal="center" vertical="center"/>
      <protection/>
    </xf>
    <xf numFmtId="0" fontId="5" fillId="0" borderId="0" xfId="63" applyFont="1" applyFill="1" applyAlignment="1">
      <alignment horizontal="center" vertical="center"/>
      <protection/>
    </xf>
    <xf numFmtId="0" fontId="35" fillId="0" borderId="0" xfId="0" applyFont="1" applyFill="1" applyAlignment="1">
      <alignment horizontal="center" vertical="center"/>
    </xf>
    <xf numFmtId="0" fontId="5" fillId="0" borderId="0" xfId="63" applyFont="1" applyAlignment="1">
      <alignment vertical="center"/>
      <protection/>
    </xf>
    <xf numFmtId="0" fontId="7" fillId="0" borderId="77" xfId="71" applyNumberFormat="1" applyFont="1" applyBorder="1" applyAlignment="1">
      <alignment horizontal="center" vertical="center"/>
      <protection/>
    </xf>
    <xf numFmtId="0" fontId="23" fillId="0" borderId="0" xfId="0" applyFont="1" applyAlignment="1">
      <alignment vertical="center"/>
    </xf>
    <xf numFmtId="0" fontId="5" fillId="35" borderId="30" xfId="0" applyFont="1" applyFill="1" applyBorder="1" applyAlignment="1">
      <alignment vertical="center"/>
    </xf>
    <xf numFmtId="0" fontId="24" fillId="35" borderId="30" xfId="0" applyFont="1" applyFill="1" applyBorder="1" applyAlignment="1">
      <alignment vertical="center"/>
    </xf>
    <xf numFmtId="0" fontId="23" fillId="0" borderId="0" xfId="0" applyFont="1" applyFill="1" applyBorder="1" applyAlignment="1">
      <alignment horizontal="right" vertical="center"/>
    </xf>
    <xf numFmtId="0" fontId="1" fillId="0" borderId="0" xfId="0" applyFont="1" applyBorder="1" applyAlignment="1">
      <alignment vertical="center"/>
    </xf>
    <xf numFmtId="0" fontId="0" fillId="0" borderId="0" xfId="0" applyAlignment="1">
      <alignment horizontal="center" vertical="center"/>
    </xf>
    <xf numFmtId="0" fontId="26" fillId="0" borderId="0" xfId="62" applyFont="1">
      <alignment vertical="center"/>
      <protection/>
    </xf>
    <xf numFmtId="0" fontId="6" fillId="0" borderId="0" xfId="62">
      <alignment vertical="center"/>
      <protection/>
    </xf>
    <xf numFmtId="0" fontId="5" fillId="43" borderId="78" xfId="70" applyFont="1" applyFill="1" applyBorder="1" applyAlignment="1">
      <alignment horizontal="center"/>
      <protection/>
    </xf>
    <xf numFmtId="0" fontId="7" fillId="0" borderId="0" xfId="62" applyFont="1">
      <alignment vertical="center"/>
      <protection/>
    </xf>
    <xf numFmtId="0" fontId="5" fillId="0" borderId="0" xfId="69" applyFont="1" applyFill="1" applyBorder="1" applyAlignment="1">
      <alignment/>
      <protection/>
    </xf>
    <xf numFmtId="0" fontId="6" fillId="0" borderId="0" xfId="62" applyFill="1">
      <alignment vertical="center"/>
      <protection/>
    </xf>
    <xf numFmtId="49" fontId="7" fillId="0" borderId="0" xfId="62" applyNumberFormat="1" applyFont="1" applyFill="1">
      <alignment vertical="center"/>
      <protection/>
    </xf>
    <xf numFmtId="49" fontId="25" fillId="33" borderId="34" xfId="0" applyNumberFormat="1" applyFont="1" applyFill="1" applyBorder="1" applyAlignment="1" applyProtection="1">
      <alignment horizontal="center" vertical="center"/>
      <protection locked="0"/>
    </xf>
    <xf numFmtId="49" fontId="25" fillId="35" borderId="31" xfId="0" applyNumberFormat="1" applyFont="1" applyFill="1" applyBorder="1" applyAlignment="1" applyProtection="1">
      <alignment horizontal="center" vertical="center"/>
      <protection/>
    </xf>
    <xf numFmtId="0" fontId="24" fillId="33" borderId="36" xfId="0" applyFont="1" applyFill="1" applyBorder="1" applyAlignment="1" applyProtection="1">
      <alignment horizontal="center" vertical="center"/>
      <protection locked="0"/>
    </xf>
    <xf numFmtId="0" fontId="24" fillId="0" borderId="0" xfId="0" applyFont="1" applyAlignment="1">
      <alignment horizontal="righ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lignment horizontal="center" vertical="center"/>
    </xf>
    <xf numFmtId="0" fontId="10" fillId="0" borderId="0" xfId="0" applyFont="1" applyFill="1" applyAlignment="1">
      <alignment vertical="center"/>
    </xf>
    <xf numFmtId="0" fontId="29" fillId="0" borderId="0" xfId="0" applyFont="1" applyAlignment="1">
      <alignment horizontal="center" vertical="center"/>
    </xf>
    <xf numFmtId="0" fontId="10" fillId="33" borderId="0" xfId="0" applyFont="1" applyFill="1" applyAlignment="1">
      <alignment horizontal="center" vertical="center"/>
    </xf>
    <xf numFmtId="0" fontId="10" fillId="33" borderId="0" xfId="0" applyFont="1" applyFill="1" applyAlignment="1">
      <alignment vertical="center"/>
    </xf>
    <xf numFmtId="0" fontId="5" fillId="0" borderId="0" xfId="0" applyFont="1" applyAlignment="1">
      <alignment horizontal="center" vertical="center" shrinkToFit="1"/>
    </xf>
    <xf numFmtId="0" fontId="5" fillId="42" borderId="0" xfId="0" applyFont="1" applyFill="1" applyAlignment="1">
      <alignment horizontal="center" vertical="center"/>
    </xf>
    <xf numFmtId="0" fontId="5" fillId="42" borderId="0" xfId="0" applyFont="1" applyFill="1" applyAlignment="1">
      <alignment vertical="center"/>
    </xf>
    <xf numFmtId="49" fontId="5" fillId="38" borderId="76" xfId="63" applyNumberFormat="1" applyFont="1" applyFill="1" applyBorder="1" applyAlignment="1">
      <alignment horizontal="center" vertical="center"/>
      <protection/>
    </xf>
    <xf numFmtId="49" fontId="5" fillId="39" borderId="76" xfId="63" applyNumberFormat="1" applyFont="1" applyFill="1" applyBorder="1" applyAlignment="1">
      <alignment horizontal="center" vertical="center"/>
      <protection/>
    </xf>
    <xf numFmtId="49" fontId="5" fillId="38" borderId="33" xfId="63" applyNumberFormat="1" applyFont="1" applyFill="1" applyBorder="1" applyAlignment="1">
      <alignment horizontal="center" vertical="center"/>
      <protection/>
    </xf>
    <xf numFmtId="49" fontId="5" fillId="39" borderId="33" xfId="63" applyNumberFormat="1" applyFont="1" applyFill="1" applyBorder="1" applyAlignment="1">
      <alignment horizontal="center" vertical="center"/>
      <protection/>
    </xf>
    <xf numFmtId="0" fontId="24" fillId="33" borderId="11" xfId="0"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center"/>
      <protection locked="0"/>
    </xf>
    <xf numFmtId="0" fontId="24" fillId="33" borderId="53" xfId="0"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5" fillId="35" borderId="30" xfId="0" applyFont="1" applyFill="1" applyBorder="1" applyAlignment="1">
      <alignment horizontal="center" vertical="center"/>
    </xf>
    <xf numFmtId="0" fontId="24" fillId="33" borderId="14" xfId="0" applyFont="1" applyFill="1" applyBorder="1" applyAlignment="1" applyProtection="1">
      <alignment horizontal="center" vertical="center"/>
      <protection locked="0"/>
    </xf>
    <xf numFmtId="0" fontId="5" fillId="33" borderId="53" xfId="0" applyFont="1" applyFill="1" applyBorder="1" applyAlignment="1" applyProtection="1">
      <alignment horizontal="center" vertical="center"/>
      <protection locked="0"/>
    </xf>
    <xf numFmtId="0" fontId="5" fillId="35" borderId="28" xfId="0" applyFont="1" applyFill="1" applyBorder="1" applyAlignment="1">
      <alignment horizontal="center" vertical="center"/>
    </xf>
    <xf numFmtId="0" fontId="24" fillId="35" borderId="30" xfId="0" applyFont="1" applyFill="1" applyBorder="1" applyAlignment="1">
      <alignment horizontal="center" vertical="center"/>
    </xf>
    <xf numFmtId="0" fontId="24" fillId="35" borderId="64" xfId="0" applyFont="1" applyFill="1" applyBorder="1" applyAlignment="1">
      <alignment horizontal="center" vertical="center"/>
    </xf>
    <xf numFmtId="0" fontId="24" fillId="33" borderId="13" xfId="0" applyFont="1" applyFill="1" applyBorder="1" applyAlignment="1" applyProtection="1">
      <alignment horizontal="center" vertical="center"/>
      <protection locked="0"/>
    </xf>
    <xf numFmtId="0" fontId="5" fillId="40" borderId="0" xfId="0" applyFont="1" applyFill="1" applyAlignment="1">
      <alignment vertical="center"/>
    </xf>
    <xf numFmtId="0" fontId="5" fillId="40" borderId="0" xfId="0" applyFont="1" applyFill="1" applyAlignment="1">
      <alignment horizontal="right" vertical="center"/>
    </xf>
    <xf numFmtId="0" fontId="1" fillId="40" borderId="0" xfId="0" applyFont="1" applyFill="1" applyAlignment="1">
      <alignment vertical="center"/>
    </xf>
    <xf numFmtId="0" fontId="5" fillId="44" borderId="0" xfId="0" applyFont="1" applyFill="1" applyAlignment="1">
      <alignment vertical="center"/>
    </xf>
    <xf numFmtId="0" fontId="5" fillId="40" borderId="0" xfId="0" applyFont="1" applyFill="1" applyBorder="1" applyAlignment="1">
      <alignment vertical="center"/>
    </xf>
    <xf numFmtId="0" fontId="5" fillId="40" borderId="0" xfId="0" applyFont="1" applyFill="1" applyAlignment="1">
      <alignment horizontal="center" vertical="center"/>
    </xf>
    <xf numFmtId="49" fontId="13" fillId="33" borderId="34" xfId="0" applyNumberFormat="1"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center"/>
      <protection locked="0"/>
    </xf>
    <xf numFmtId="0" fontId="5" fillId="33" borderId="34" xfId="0" applyFont="1" applyFill="1" applyBorder="1" applyAlignment="1" applyProtection="1">
      <alignment horizontal="center" vertical="center"/>
      <protection locked="0"/>
    </xf>
    <xf numFmtId="49" fontId="25" fillId="33" borderId="56" xfId="0" applyNumberFormat="1" applyFont="1" applyFill="1" applyBorder="1" applyAlignment="1" applyProtection="1">
      <alignment horizontal="center" vertical="center"/>
      <protection locked="0"/>
    </xf>
    <xf numFmtId="0" fontId="24" fillId="33" borderId="53" xfId="0" applyFont="1" applyFill="1" applyBorder="1" applyAlignment="1" applyProtection="1">
      <alignment horizontal="center" vertical="center"/>
      <protection locked="0"/>
    </xf>
    <xf numFmtId="0" fontId="24" fillId="33" borderId="11" xfId="0" applyFont="1" applyFill="1" applyBorder="1" applyAlignment="1" applyProtection="1">
      <alignment horizontal="center" vertical="center"/>
      <protection locked="0"/>
    </xf>
    <xf numFmtId="49" fontId="13" fillId="35" borderId="31" xfId="0" applyNumberFormat="1" applyFont="1" applyFill="1" applyBorder="1" applyAlignment="1" applyProtection="1">
      <alignment horizontal="center" vertical="center"/>
      <protection/>
    </xf>
    <xf numFmtId="49" fontId="13" fillId="33" borderId="40" xfId="0" applyNumberFormat="1"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5" fillId="33" borderId="40" xfId="0" applyFont="1" applyFill="1" applyBorder="1" applyAlignment="1" applyProtection="1">
      <alignment horizontal="center" vertical="center"/>
      <protection locked="0"/>
    </xf>
    <xf numFmtId="0" fontId="5" fillId="0" borderId="0" xfId="63" applyFont="1" applyFill="1" applyBorder="1">
      <alignment vertical="center"/>
      <protection/>
    </xf>
    <xf numFmtId="0" fontId="5" fillId="33" borderId="0" xfId="63" applyFont="1" applyFill="1" applyBorder="1" applyAlignment="1">
      <alignment horizontal="center" vertical="center"/>
      <protection/>
    </xf>
    <xf numFmtId="0" fontId="5" fillId="37" borderId="0" xfId="63" applyFont="1" applyFill="1" applyBorder="1" applyAlignment="1">
      <alignment horizontal="center" vertical="center"/>
      <protection/>
    </xf>
    <xf numFmtId="0" fontId="21" fillId="34" borderId="0" xfId="0" applyFont="1" applyFill="1" applyAlignment="1">
      <alignment vertical="top"/>
    </xf>
    <xf numFmtId="0" fontId="36" fillId="34" borderId="0" xfId="0" applyFont="1" applyFill="1" applyAlignment="1">
      <alignment horizontal="right" vertical="center"/>
    </xf>
    <xf numFmtId="0" fontId="36" fillId="34" borderId="0" xfId="0" applyFont="1" applyFill="1" applyAlignment="1">
      <alignment vertical="center"/>
    </xf>
    <xf numFmtId="0" fontId="36" fillId="0" borderId="0" xfId="0" applyFont="1" applyAlignment="1">
      <alignment vertical="center"/>
    </xf>
    <xf numFmtId="0" fontId="36" fillId="0" borderId="0" xfId="0" applyFont="1" applyAlignment="1">
      <alignment vertical="center"/>
    </xf>
    <xf numFmtId="0" fontId="24" fillId="34" borderId="0" xfId="0" applyFont="1" applyFill="1" applyAlignment="1">
      <alignment vertical="center"/>
    </xf>
    <xf numFmtId="0" fontId="24" fillId="0" borderId="71" xfId="0" applyFont="1" applyBorder="1" applyAlignment="1">
      <alignment horizontal="center" vertical="center"/>
    </xf>
    <xf numFmtId="0" fontId="10" fillId="33" borderId="0" xfId="0" applyFont="1" applyFill="1" applyAlignment="1" applyProtection="1">
      <alignment horizontal="center" vertical="center"/>
      <protection locked="0"/>
    </xf>
    <xf numFmtId="0" fontId="73" fillId="28" borderId="33" xfId="63" applyFont="1" applyFill="1" applyBorder="1">
      <alignment vertical="center"/>
      <protection/>
    </xf>
    <xf numFmtId="0" fontId="73" fillId="28" borderId="33" xfId="63" applyFont="1" applyFill="1" applyBorder="1" applyAlignment="1">
      <alignment horizontal="center" vertical="center"/>
      <protection/>
    </xf>
    <xf numFmtId="49" fontId="5" fillId="38" borderId="33" xfId="63" applyNumberFormat="1" applyFont="1" applyFill="1" applyBorder="1" applyAlignment="1">
      <alignment horizontal="center" vertical="center"/>
      <protection/>
    </xf>
    <xf numFmtId="49" fontId="5" fillId="39" borderId="33" xfId="63" applyNumberFormat="1" applyFont="1" applyFill="1" applyBorder="1" applyAlignment="1">
      <alignment horizontal="center" vertical="center"/>
      <protection/>
    </xf>
    <xf numFmtId="0" fontId="73" fillId="0" borderId="0" xfId="63" applyFont="1" applyAlignment="1">
      <alignment horizontal="left" vertical="center"/>
      <protection/>
    </xf>
    <xf numFmtId="0" fontId="16" fillId="34" borderId="0" xfId="0" applyFont="1" applyFill="1" applyAlignment="1">
      <alignment horizontal="center" vertical="center"/>
    </xf>
    <xf numFmtId="0" fontId="5" fillId="33" borderId="79" xfId="0" applyFont="1" applyFill="1" applyBorder="1" applyAlignment="1" applyProtection="1">
      <alignment horizontal="center" vertical="center"/>
      <protection locked="0"/>
    </xf>
    <xf numFmtId="0" fontId="5" fillId="0" borderId="59" xfId="0" applyFont="1" applyBorder="1" applyAlignment="1">
      <alignment horizontal="center" vertical="center"/>
    </xf>
    <xf numFmtId="0" fontId="5" fillId="0" borderId="77" xfId="0" applyFont="1" applyBorder="1" applyAlignment="1">
      <alignment horizontal="center" vertical="center"/>
    </xf>
    <xf numFmtId="0" fontId="5" fillId="0" borderId="80" xfId="0" applyFont="1" applyBorder="1" applyAlignment="1">
      <alignment horizontal="center" vertical="center"/>
    </xf>
    <xf numFmtId="0" fontId="5" fillId="0" borderId="59" xfId="0" applyFont="1" applyBorder="1" applyAlignment="1">
      <alignment horizontal="center" vertical="center"/>
    </xf>
    <xf numFmtId="0" fontId="5" fillId="0" borderId="77"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79" xfId="0" applyFont="1" applyBorder="1" applyAlignment="1">
      <alignment horizontal="center" vertical="center"/>
    </xf>
    <xf numFmtId="0" fontId="5" fillId="33" borderId="79" xfId="0" applyFont="1" applyFill="1" applyBorder="1" applyAlignment="1" applyProtection="1">
      <alignment horizontal="center" vertical="center"/>
      <protection locked="0"/>
    </xf>
    <xf numFmtId="0" fontId="24" fillId="33" borderId="84" xfId="0" applyFont="1" applyFill="1" applyBorder="1" applyAlignment="1" applyProtection="1">
      <alignment horizontal="center" vertical="center"/>
      <protection locked="0"/>
    </xf>
    <xf numFmtId="0" fontId="24" fillId="33" borderId="33" xfId="0" applyFont="1" applyFill="1" applyBorder="1" applyAlignment="1" applyProtection="1">
      <alignment horizontal="center" vertical="center"/>
      <protection locked="0"/>
    </xf>
    <xf numFmtId="0" fontId="24" fillId="33" borderId="74" xfId="0" applyFont="1" applyFill="1" applyBorder="1" applyAlignment="1" applyProtection="1">
      <alignment horizontal="center" vertical="center"/>
      <protection locked="0"/>
    </xf>
    <xf numFmtId="0" fontId="28" fillId="0" borderId="0" xfId="0" applyFont="1" applyAlignment="1">
      <alignment horizontal="right" vertical="center"/>
    </xf>
    <xf numFmtId="0" fontId="5" fillId="33" borderId="85" xfId="0" applyFont="1" applyFill="1" applyBorder="1" applyAlignment="1" applyProtection="1">
      <alignment horizontal="center" vertical="center"/>
      <protection locked="0"/>
    </xf>
    <xf numFmtId="0" fontId="5" fillId="33" borderId="52" xfId="0" applyFont="1" applyFill="1" applyBorder="1" applyAlignment="1" applyProtection="1">
      <alignment horizontal="center" vertical="center"/>
      <protection locked="0"/>
    </xf>
    <xf numFmtId="0" fontId="5" fillId="33" borderId="75" xfId="0" applyFont="1" applyFill="1" applyBorder="1" applyAlignment="1" applyProtection="1">
      <alignment horizontal="center" vertical="center"/>
      <protection locked="0"/>
    </xf>
    <xf numFmtId="0" fontId="24" fillId="33" borderId="85" xfId="0" applyFont="1" applyFill="1" applyBorder="1" applyAlignment="1" applyProtection="1">
      <alignment horizontal="center" vertical="center"/>
      <protection locked="0"/>
    </xf>
    <xf numFmtId="0" fontId="24" fillId="33" borderId="52" xfId="0" applyFont="1" applyFill="1" applyBorder="1" applyAlignment="1" applyProtection="1">
      <alignment horizontal="center" vertical="center"/>
      <protection locked="0"/>
    </xf>
    <xf numFmtId="0" fontId="24" fillId="33" borderId="75" xfId="0" applyFont="1" applyFill="1" applyBorder="1" applyAlignment="1" applyProtection="1">
      <alignment horizontal="center" vertical="center"/>
      <protection locked="0"/>
    </xf>
    <xf numFmtId="0" fontId="5" fillId="33" borderId="77" xfId="0" applyFont="1" applyFill="1" applyBorder="1" applyAlignment="1" applyProtection="1">
      <alignment horizontal="center" vertical="center"/>
      <protection locked="0"/>
    </xf>
    <xf numFmtId="0" fontId="7" fillId="0" borderId="59" xfId="71" applyNumberFormat="1" applyFont="1" applyBorder="1" applyAlignment="1">
      <alignment horizontal="center" vertical="center"/>
      <protection/>
    </xf>
    <xf numFmtId="0" fontId="7" fillId="0" borderId="77" xfId="71" applyNumberFormat="1" applyFont="1" applyBorder="1" applyAlignment="1">
      <alignment horizontal="center" vertical="center"/>
      <protection/>
    </xf>
    <xf numFmtId="0" fontId="7" fillId="0" borderId="80" xfId="71" applyNumberFormat="1" applyFont="1" applyBorder="1" applyAlignment="1">
      <alignment horizontal="center" vertical="center"/>
      <protection/>
    </xf>
    <xf numFmtId="0" fontId="5" fillId="33" borderId="84" xfId="0" applyFont="1" applyFill="1" applyBorder="1" applyAlignment="1" applyProtection="1">
      <alignment horizontal="center" vertical="center"/>
      <protection locked="0"/>
    </xf>
    <xf numFmtId="0" fontId="5" fillId="33" borderId="33" xfId="0" applyFont="1" applyFill="1" applyBorder="1" applyAlignment="1" applyProtection="1">
      <alignment horizontal="center" vertical="center"/>
      <protection locked="0"/>
    </xf>
    <xf numFmtId="0" fontId="5" fillId="33" borderId="74" xfId="0" applyFont="1" applyFill="1" applyBorder="1" applyAlignment="1" applyProtection="1">
      <alignment horizontal="center" vertical="center"/>
      <protection locked="0"/>
    </xf>
    <xf numFmtId="0" fontId="24" fillId="33" borderId="86" xfId="0" applyFont="1" applyFill="1" applyBorder="1" applyAlignment="1" applyProtection="1">
      <alignment horizontal="center" vertical="center"/>
      <protection locked="0"/>
    </xf>
    <xf numFmtId="0" fontId="24" fillId="33" borderId="87" xfId="0" applyFont="1" applyFill="1" applyBorder="1" applyAlignment="1" applyProtection="1">
      <alignment horizontal="center" vertical="center"/>
      <protection locked="0"/>
    </xf>
    <xf numFmtId="0" fontId="24" fillId="33" borderId="73" xfId="0" applyFont="1" applyFill="1" applyBorder="1" applyAlignment="1" applyProtection="1">
      <alignment horizontal="center" vertical="center"/>
      <protection locked="0"/>
    </xf>
    <xf numFmtId="0" fontId="7" fillId="0" borderId="88" xfId="71" applyNumberFormat="1" applyFont="1" applyBorder="1" applyAlignment="1">
      <alignment horizontal="center" vertical="center" shrinkToFit="1"/>
      <protection/>
    </xf>
    <xf numFmtId="0" fontId="7" fillId="0" borderId="77" xfId="71" applyNumberFormat="1" applyFont="1" applyBorder="1" applyAlignment="1">
      <alignment horizontal="center" vertical="center" shrinkToFit="1"/>
      <protection/>
    </xf>
    <xf numFmtId="0" fontId="7" fillId="0" borderId="80" xfId="71" applyNumberFormat="1" applyFont="1" applyBorder="1" applyAlignment="1">
      <alignment horizontal="center" vertical="center" shrinkToFit="1"/>
      <protection/>
    </xf>
    <xf numFmtId="0" fontId="5" fillId="33" borderId="11" xfId="0" applyFont="1" applyFill="1" applyBorder="1" applyAlignment="1" applyProtection="1">
      <alignment horizontal="center" vertical="center"/>
      <protection locked="0"/>
    </xf>
    <xf numFmtId="0" fontId="5" fillId="33" borderId="17" xfId="0" applyFont="1" applyFill="1" applyBorder="1" applyAlignment="1" applyProtection="1">
      <alignment horizontal="center" vertical="center"/>
      <protection locked="0"/>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5" fillId="0" borderId="37"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92" xfId="0" applyFont="1" applyFill="1" applyBorder="1" applyAlignment="1">
      <alignment horizontal="center" vertical="center"/>
    </xf>
    <xf numFmtId="0" fontId="24" fillId="33" borderId="35" xfId="0" applyFont="1" applyFill="1" applyBorder="1" applyAlignment="1" applyProtection="1">
      <alignment horizontal="center" vertical="center"/>
      <protection locked="0"/>
    </xf>
    <xf numFmtId="0" fontId="7" fillId="33" borderId="59" xfId="71" applyNumberFormat="1" applyFont="1" applyFill="1" applyBorder="1" applyAlignment="1" applyProtection="1">
      <alignment horizontal="center" vertical="center" shrinkToFit="1"/>
      <protection locked="0"/>
    </xf>
    <xf numFmtId="0" fontId="7" fillId="33" borderId="77" xfId="71" applyNumberFormat="1" applyFont="1" applyFill="1" applyBorder="1" applyAlignment="1" applyProtection="1">
      <alignment horizontal="center" vertical="center" shrinkToFit="1"/>
      <protection locked="0"/>
    </xf>
    <xf numFmtId="0" fontId="5" fillId="33" borderId="35" xfId="0" applyFont="1" applyFill="1" applyBorder="1" applyAlignment="1" applyProtection="1">
      <alignment horizontal="center" vertical="center"/>
      <protection locked="0"/>
    </xf>
    <xf numFmtId="0" fontId="5" fillId="33" borderId="33" xfId="0" applyFont="1" applyFill="1" applyBorder="1" applyAlignment="1" applyProtection="1">
      <alignment horizontal="center" vertical="center"/>
      <protection locked="0"/>
    </xf>
    <xf numFmtId="0" fontId="5" fillId="33" borderId="74" xfId="0" applyFont="1" applyFill="1" applyBorder="1" applyAlignment="1" applyProtection="1">
      <alignment horizontal="center" vertical="center"/>
      <protection locked="0"/>
    </xf>
    <xf numFmtId="176" fontId="9" fillId="0" borderId="59" xfId="0" applyNumberFormat="1" applyFont="1" applyBorder="1" applyAlignment="1">
      <alignment horizontal="right" vertical="center"/>
    </xf>
    <xf numFmtId="176" fontId="9" fillId="0" borderId="77" xfId="0" applyNumberFormat="1" applyFont="1" applyBorder="1" applyAlignment="1">
      <alignment horizontal="right" vertical="center"/>
    </xf>
    <xf numFmtId="176" fontId="9" fillId="0" borderId="80" xfId="0" applyNumberFormat="1" applyFont="1" applyBorder="1" applyAlignment="1">
      <alignment horizontal="right" vertical="center"/>
    </xf>
    <xf numFmtId="0" fontId="5" fillId="0" borderId="85"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75" xfId="0" applyFont="1" applyFill="1" applyBorder="1" applyAlignment="1">
      <alignment horizontal="center" vertical="center"/>
    </xf>
    <xf numFmtId="0" fontId="23" fillId="0" borderId="66" xfId="0" applyFont="1" applyBorder="1" applyAlignment="1">
      <alignment horizontal="center" vertical="center"/>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5" fillId="0" borderId="25" xfId="0" applyFont="1" applyBorder="1" applyAlignment="1">
      <alignment horizontal="center" vertical="center"/>
    </xf>
    <xf numFmtId="3" fontId="5" fillId="0" borderId="0" xfId="0" applyNumberFormat="1" applyFont="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1" fillId="33" borderId="37" xfId="0" applyFont="1" applyFill="1" applyBorder="1" applyAlignment="1" applyProtection="1">
      <alignment horizontal="center" vertical="center"/>
      <protection locked="0"/>
    </xf>
    <xf numFmtId="0" fontId="1" fillId="33" borderId="64" xfId="0" applyFont="1" applyFill="1" applyBorder="1" applyAlignment="1" applyProtection="1">
      <alignment horizontal="center" vertical="center"/>
      <protection locked="0"/>
    </xf>
    <xf numFmtId="0" fontId="1" fillId="33" borderId="92" xfId="0" applyFont="1" applyFill="1" applyBorder="1" applyAlignment="1" applyProtection="1">
      <alignment horizontal="center" vertical="center"/>
      <protection locked="0"/>
    </xf>
    <xf numFmtId="0" fontId="1" fillId="0" borderId="0" xfId="0" applyFont="1" applyBorder="1" applyAlignment="1">
      <alignment horizontal="center" vertical="center"/>
    </xf>
    <xf numFmtId="0" fontId="24" fillId="33" borderId="46" xfId="0" applyFont="1" applyFill="1" applyBorder="1" applyAlignment="1" applyProtection="1">
      <alignment horizontal="center" vertical="center"/>
      <protection locked="0"/>
    </xf>
    <xf numFmtId="0" fontId="24" fillId="33" borderId="96" xfId="0" applyFont="1" applyFill="1" applyBorder="1" applyAlignment="1" applyProtection="1">
      <alignment horizontal="center" vertical="center"/>
      <protection locked="0"/>
    </xf>
    <xf numFmtId="0" fontId="24" fillId="33" borderId="97" xfId="0" applyFont="1" applyFill="1" applyBorder="1" applyAlignment="1" applyProtection="1">
      <alignment horizontal="center" vertical="center"/>
      <protection locked="0"/>
    </xf>
    <xf numFmtId="0" fontId="24" fillId="33" borderId="37" xfId="0" applyFont="1" applyFill="1" applyBorder="1" applyAlignment="1" applyProtection="1">
      <alignment horizontal="center" vertical="center"/>
      <protection locked="0"/>
    </xf>
    <xf numFmtId="0" fontId="24" fillId="33" borderId="64" xfId="0" applyFont="1" applyFill="1" applyBorder="1" applyAlignment="1" applyProtection="1">
      <alignment horizontal="center" vertical="center"/>
      <protection locked="0"/>
    </xf>
    <xf numFmtId="0" fontId="24" fillId="33" borderId="92" xfId="0" applyFont="1" applyFill="1" applyBorder="1" applyAlignment="1" applyProtection="1">
      <alignment horizontal="center" vertical="center"/>
      <protection locked="0"/>
    </xf>
    <xf numFmtId="0" fontId="24" fillId="33" borderId="98" xfId="0" applyFont="1" applyFill="1" applyBorder="1" applyAlignment="1" applyProtection="1">
      <alignment horizontal="center" vertical="center"/>
      <protection locked="0"/>
    </xf>
    <xf numFmtId="0" fontId="14" fillId="0" borderId="0" xfId="0" applyFont="1" applyAlignment="1">
      <alignment horizontal="left" vertical="center"/>
    </xf>
    <xf numFmtId="0" fontId="5" fillId="0" borderId="31" xfId="0" applyFont="1" applyBorder="1" applyAlignment="1">
      <alignment horizontal="center" vertical="center"/>
    </xf>
    <xf numFmtId="0" fontId="5" fillId="0" borderId="61" xfId="0" applyFont="1" applyBorder="1" applyAlignment="1">
      <alignment horizontal="center" vertical="center"/>
    </xf>
    <xf numFmtId="0" fontId="5" fillId="0" borderId="67" xfId="0" applyFont="1" applyBorder="1" applyAlignment="1">
      <alignment horizontal="center" vertical="center"/>
    </xf>
    <xf numFmtId="0" fontId="5" fillId="0" borderId="99" xfId="0" applyFont="1" applyBorder="1" applyAlignment="1">
      <alignment horizontal="center" vertical="center"/>
    </xf>
    <xf numFmtId="0" fontId="5" fillId="0" borderId="69" xfId="0" applyFont="1" applyBorder="1" applyAlignment="1">
      <alignment horizontal="center"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37" fillId="0" borderId="57" xfId="0" applyFont="1" applyBorder="1" applyAlignment="1">
      <alignment horizontal="center" vertical="center" textRotation="255"/>
    </xf>
    <xf numFmtId="0" fontId="37" fillId="0" borderId="58" xfId="0" applyFont="1" applyBorder="1" applyAlignment="1">
      <alignment horizontal="center" vertical="center" textRotation="255"/>
    </xf>
    <xf numFmtId="0" fontId="5" fillId="0" borderId="48" xfId="0" applyFont="1" applyBorder="1" applyAlignment="1">
      <alignment horizontal="center" vertical="center"/>
    </xf>
    <xf numFmtId="0" fontId="5" fillId="0" borderId="28" xfId="0" applyFont="1" applyBorder="1" applyAlignment="1">
      <alignment horizontal="center" vertical="center"/>
    </xf>
    <xf numFmtId="0" fontId="5" fillId="0" borderId="62" xfId="0" applyFont="1" applyBorder="1" applyAlignment="1">
      <alignment horizontal="center" vertical="center"/>
    </xf>
    <xf numFmtId="0" fontId="5" fillId="0" borderId="102" xfId="0" applyFont="1" applyBorder="1" applyAlignment="1">
      <alignment horizontal="center" vertical="center"/>
    </xf>
    <xf numFmtId="0" fontId="5" fillId="0" borderId="70"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58" xfId="0" applyFont="1" applyBorder="1" applyAlignment="1">
      <alignment horizontal="center" vertical="center"/>
    </xf>
    <xf numFmtId="0" fontId="5" fillId="0" borderId="48" xfId="0" applyFont="1" applyBorder="1" applyAlignment="1">
      <alignment horizontal="center" vertical="center" textRotation="255"/>
    </xf>
    <xf numFmtId="0" fontId="5" fillId="0" borderId="69" xfId="0" applyFont="1" applyBorder="1" applyAlignment="1">
      <alignment horizontal="center" vertical="center" textRotation="255"/>
    </xf>
    <xf numFmtId="0" fontId="5" fillId="0" borderId="48"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60" xfId="0" applyFont="1" applyBorder="1" applyAlignment="1">
      <alignment horizontal="center" vertical="center"/>
    </xf>
    <xf numFmtId="0" fontId="5" fillId="0" borderId="68" xfId="0" applyFont="1" applyBorder="1" applyAlignment="1">
      <alignment horizontal="center" vertical="center"/>
    </xf>
    <xf numFmtId="0" fontId="5" fillId="0" borderId="105" xfId="0" applyFont="1" applyBorder="1" applyAlignment="1">
      <alignment horizontal="center" vertical="center"/>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1" fillId="33" borderId="35" xfId="0" applyFont="1" applyFill="1" applyBorder="1" applyAlignment="1" applyProtection="1">
      <alignment horizontal="center" vertical="center"/>
      <protection locked="0"/>
    </xf>
    <xf numFmtId="0" fontId="1" fillId="33" borderId="33" xfId="0" applyFont="1" applyFill="1" applyBorder="1" applyAlignment="1" applyProtection="1">
      <alignment horizontal="center" vertical="center"/>
      <protection locked="0"/>
    </xf>
    <xf numFmtId="0" fontId="1" fillId="33" borderId="74" xfId="0" applyFont="1" applyFill="1" applyBorder="1" applyAlignment="1" applyProtection="1">
      <alignment horizontal="center" vertical="center"/>
      <protection locked="0"/>
    </xf>
    <xf numFmtId="0" fontId="24" fillId="0" borderId="0" xfId="0" applyFont="1" applyAlignment="1">
      <alignment horizontal="center" vertical="top" shrinkToFit="1"/>
    </xf>
    <xf numFmtId="0" fontId="24" fillId="33" borderId="51" xfId="0" applyFont="1" applyFill="1" applyBorder="1" applyAlignment="1" applyProtection="1">
      <alignment horizontal="center" vertical="center"/>
      <protection locked="0"/>
    </xf>
    <xf numFmtId="0" fontId="5" fillId="0" borderId="0" xfId="0" applyFont="1" applyAlignment="1">
      <alignment horizontal="center" vertical="center"/>
    </xf>
    <xf numFmtId="0" fontId="24" fillId="33" borderId="11" xfId="0" applyFont="1" applyFill="1" applyBorder="1" applyAlignment="1" applyProtection="1">
      <alignment horizontal="center" vertical="center"/>
      <protection locked="0"/>
    </xf>
    <xf numFmtId="0" fontId="24" fillId="33" borderId="17" xfId="0" applyFont="1" applyFill="1" applyBorder="1" applyAlignment="1" applyProtection="1">
      <alignment horizontal="center" vertical="center"/>
      <protection locked="0"/>
    </xf>
    <xf numFmtId="0" fontId="24" fillId="33" borderId="108" xfId="0" applyFont="1" applyFill="1" applyBorder="1" applyAlignment="1" applyProtection="1">
      <alignment horizontal="center" vertical="center"/>
      <protection locked="0"/>
    </xf>
    <xf numFmtId="0" fontId="24" fillId="33" borderId="72" xfId="0" applyFont="1" applyFill="1" applyBorder="1" applyAlignment="1" applyProtection="1">
      <alignment horizontal="center" vertical="center"/>
      <protection locked="0"/>
    </xf>
    <xf numFmtId="0" fontId="24" fillId="33" borderId="109" xfId="0" applyFont="1" applyFill="1" applyBorder="1" applyAlignment="1" applyProtection="1">
      <alignment horizontal="center" vertical="center"/>
      <protection locked="0"/>
    </xf>
    <xf numFmtId="0" fontId="5" fillId="33" borderId="51" xfId="0" applyFont="1" applyFill="1" applyBorder="1" applyAlignment="1" applyProtection="1">
      <alignment horizontal="center" vertical="center"/>
      <protection locked="0"/>
    </xf>
    <xf numFmtId="0" fontId="5" fillId="33" borderId="108" xfId="0" applyFont="1" applyFill="1" applyBorder="1" applyAlignment="1" applyProtection="1">
      <alignment horizontal="center" vertical="center"/>
      <protection locked="0"/>
    </xf>
    <xf numFmtId="0" fontId="5" fillId="33" borderId="52" xfId="0" applyFont="1" applyFill="1" applyBorder="1" applyAlignment="1" applyProtection="1">
      <alignment horizontal="center" vertical="center"/>
      <protection locked="0"/>
    </xf>
    <xf numFmtId="0" fontId="5" fillId="33" borderId="75" xfId="0" applyFont="1" applyFill="1" applyBorder="1" applyAlignment="1" applyProtection="1">
      <alignment horizontal="center" vertical="center"/>
      <protection locked="0"/>
    </xf>
    <xf numFmtId="0" fontId="5" fillId="33" borderId="97" xfId="0" applyFont="1" applyFill="1" applyBorder="1" applyAlignment="1" applyProtection="1">
      <alignment horizontal="center" vertical="center"/>
      <protection locked="0"/>
    </xf>
    <xf numFmtId="0" fontId="5" fillId="33" borderId="72" xfId="0" applyFont="1" applyFill="1" applyBorder="1" applyAlignment="1" applyProtection="1">
      <alignment horizontal="center" vertical="center"/>
      <protection locked="0"/>
    </xf>
    <xf numFmtId="0" fontId="5" fillId="33" borderId="87" xfId="0" applyFont="1" applyFill="1" applyBorder="1" applyAlignment="1" applyProtection="1">
      <alignment horizontal="center" vertical="center"/>
      <protection locked="0"/>
    </xf>
    <xf numFmtId="0" fontId="5" fillId="33" borderId="73" xfId="0" applyFont="1" applyFill="1" applyBorder="1" applyAlignment="1" applyProtection="1">
      <alignment horizontal="center" vertical="center"/>
      <protection locked="0"/>
    </xf>
    <xf numFmtId="0" fontId="5" fillId="33" borderId="53" xfId="0" applyFont="1" applyFill="1" applyBorder="1" applyAlignment="1" applyProtection="1">
      <alignment horizontal="center" vertical="center"/>
      <protection locked="0"/>
    </xf>
    <xf numFmtId="0" fontId="5" fillId="33" borderId="54" xfId="0" applyFont="1" applyFill="1" applyBorder="1" applyAlignment="1" applyProtection="1">
      <alignment horizontal="center" vertical="center"/>
      <protection locked="0"/>
    </xf>
    <xf numFmtId="0" fontId="5" fillId="33" borderId="109" xfId="0" applyFont="1" applyFill="1" applyBorder="1" applyAlignment="1" applyProtection="1">
      <alignment horizontal="center" vertical="center"/>
      <protection locked="0"/>
    </xf>
    <xf numFmtId="0" fontId="24" fillId="33" borderId="41" xfId="0" applyFont="1" applyFill="1" applyBorder="1" applyAlignment="1" applyProtection="1">
      <alignment horizontal="center" vertical="center"/>
      <protection locked="0"/>
    </xf>
    <xf numFmtId="0" fontId="24" fillId="33" borderId="39" xfId="0" applyFont="1" applyFill="1" applyBorder="1" applyAlignment="1" applyProtection="1">
      <alignment horizontal="center" vertical="center"/>
      <protection locked="0"/>
    </xf>
    <xf numFmtId="0" fontId="24" fillId="33" borderId="110" xfId="0" applyFont="1" applyFill="1" applyBorder="1" applyAlignment="1" applyProtection="1">
      <alignment horizontal="center" vertical="center"/>
      <protection locked="0"/>
    </xf>
    <xf numFmtId="0" fontId="24" fillId="33" borderId="111" xfId="0" applyFont="1" applyFill="1" applyBorder="1" applyAlignment="1" applyProtection="1">
      <alignment horizontal="center" vertical="center"/>
      <protection locked="0"/>
    </xf>
    <xf numFmtId="0" fontId="24" fillId="33" borderId="112" xfId="0"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5" fillId="33" borderId="20" xfId="0" applyFont="1" applyFill="1" applyBorder="1" applyAlignment="1" applyProtection="1">
      <alignment horizontal="center" vertical="center"/>
      <protection locked="0"/>
    </xf>
    <xf numFmtId="0" fontId="24" fillId="33" borderId="53" xfId="0" applyFont="1" applyFill="1" applyBorder="1" applyAlignment="1" applyProtection="1">
      <alignment horizontal="center" vertical="center"/>
      <protection locked="0"/>
    </xf>
    <xf numFmtId="0" fontId="24" fillId="33" borderId="54" xfId="0" applyFont="1" applyFill="1" applyBorder="1" applyAlignment="1" applyProtection="1">
      <alignment horizontal="center" vertical="center"/>
      <protection locked="0"/>
    </xf>
    <xf numFmtId="0" fontId="5" fillId="33" borderId="37" xfId="0" applyFont="1" applyFill="1" applyBorder="1" applyAlignment="1" applyProtection="1">
      <alignment horizontal="center" vertical="center"/>
      <protection locked="0"/>
    </xf>
    <xf numFmtId="0" fontId="5" fillId="33" borderId="64" xfId="0" applyFont="1" applyFill="1" applyBorder="1" applyAlignment="1" applyProtection="1">
      <alignment horizontal="center" vertical="center"/>
      <protection locked="0"/>
    </xf>
    <xf numFmtId="0" fontId="5" fillId="33" borderId="92" xfId="0" applyFont="1" applyFill="1" applyBorder="1" applyAlignment="1" applyProtection="1">
      <alignment horizontal="center" vertical="center"/>
      <protection locked="0"/>
    </xf>
    <xf numFmtId="0" fontId="5" fillId="33" borderId="98" xfId="0" applyFont="1" applyFill="1" applyBorder="1" applyAlignment="1" applyProtection="1">
      <alignment horizontal="center" vertical="center"/>
      <protection locked="0"/>
    </xf>
    <xf numFmtId="0" fontId="5" fillId="33" borderId="41" xfId="0" applyFont="1" applyFill="1" applyBorder="1" applyAlignment="1" applyProtection="1">
      <alignment horizontal="center" vertical="center"/>
      <protection locked="0"/>
    </xf>
    <xf numFmtId="0" fontId="5" fillId="33" borderId="39" xfId="0" applyFont="1" applyFill="1" applyBorder="1" applyAlignment="1" applyProtection="1">
      <alignment horizontal="center" vertical="center"/>
      <protection locked="0"/>
    </xf>
    <xf numFmtId="0" fontId="5" fillId="33" borderId="110" xfId="0" applyFont="1" applyFill="1" applyBorder="1" applyAlignment="1" applyProtection="1">
      <alignment horizontal="center" vertical="center"/>
      <protection locked="0"/>
    </xf>
    <xf numFmtId="0" fontId="5" fillId="33" borderId="113" xfId="0" applyFont="1" applyFill="1" applyBorder="1" applyAlignment="1" applyProtection="1">
      <alignment horizontal="center" vertical="center"/>
      <protection locked="0"/>
    </xf>
    <xf numFmtId="0" fontId="5" fillId="33" borderId="39" xfId="0" applyFont="1" applyFill="1" applyBorder="1" applyAlignment="1" applyProtection="1">
      <alignment horizontal="center" vertical="center"/>
      <protection locked="0"/>
    </xf>
    <xf numFmtId="0" fontId="5" fillId="33" borderId="110" xfId="0" applyFont="1" applyFill="1" applyBorder="1" applyAlignment="1" applyProtection="1">
      <alignment horizontal="center" vertical="center"/>
      <protection locked="0"/>
    </xf>
    <xf numFmtId="49" fontId="5" fillId="33" borderId="79" xfId="0" applyNumberFormat="1" applyFont="1" applyFill="1" applyBorder="1" applyAlignment="1" applyProtection="1">
      <alignment horizontal="center" vertical="center"/>
      <protection locked="0"/>
    </xf>
    <xf numFmtId="0" fontId="10" fillId="0" borderId="77" xfId="0" applyFont="1" applyFill="1" applyBorder="1" applyAlignment="1" applyProtection="1">
      <alignment horizontal="center" vertical="center"/>
      <protection/>
    </xf>
    <xf numFmtId="0" fontId="10" fillId="0" borderId="80" xfId="0" applyFont="1" applyFill="1" applyBorder="1" applyAlignment="1" applyProtection="1">
      <alignment horizontal="center" vertical="center"/>
      <protection/>
    </xf>
    <xf numFmtId="0" fontId="5" fillId="0" borderId="79" xfId="0" applyFont="1" applyBorder="1" applyAlignment="1">
      <alignment horizontal="center" vertical="center"/>
    </xf>
    <xf numFmtId="0" fontId="7" fillId="0" borderId="79" xfId="0" applyNumberFormat="1" applyFont="1" applyBorder="1" applyAlignment="1">
      <alignment horizontal="center" vertical="center"/>
    </xf>
    <xf numFmtId="0" fontId="1" fillId="33" borderId="59" xfId="0" applyFont="1" applyFill="1" applyBorder="1" applyAlignment="1" applyProtection="1">
      <alignment horizontal="center" vertical="center"/>
      <protection locked="0"/>
    </xf>
    <xf numFmtId="0" fontId="1" fillId="33" borderId="77" xfId="0" applyFont="1" applyFill="1" applyBorder="1" applyAlignment="1" applyProtection="1">
      <alignment horizontal="center" vertical="center"/>
      <protection locked="0"/>
    </xf>
    <xf numFmtId="0" fontId="9" fillId="33" borderId="59" xfId="0" applyFont="1" applyFill="1" applyBorder="1" applyAlignment="1" applyProtection="1">
      <alignment horizontal="center" vertical="center"/>
      <protection locked="0"/>
    </xf>
    <xf numFmtId="0" fontId="9" fillId="33" borderId="77" xfId="0" applyFont="1" applyFill="1" applyBorder="1" applyAlignment="1" applyProtection="1">
      <alignment horizontal="center" vertical="center"/>
      <protection locked="0"/>
    </xf>
    <xf numFmtId="0" fontId="9" fillId="33" borderId="80" xfId="0" applyFont="1" applyFill="1" applyBorder="1" applyAlignment="1" applyProtection="1">
      <alignment horizontal="center" vertical="center"/>
      <protection locked="0"/>
    </xf>
    <xf numFmtId="0" fontId="1" fillId="33" borderId="41" xfId="0" applyFont="1" applyFill="1" applyBorder="1" applyAlignment="1" applyProtection="1">
      <alignment horizontal="center" vertical="center"/>
      <protection locked="0"/>
    </xf>
    <xf numFmtId="0" fontId="1" fillId="33" borderId="39" xfId="0" applyFont="1" applyFill="1" applyBorder="1" applyAlignment="1" applyProtection="1">
      <alignment horizontal="center" vertical="center"/>
      <protection locked="0"/>
    </xf>
    <xf numFmtId="0" fontId="1" fillId="33" borderId="110" xfId="0" applyFont="1" applyFill="1" applyBorder="1" applyAlignment="1" applyProtection="1">
      <alignment horizontal="center" vertical="center"/>
      <protection locked="0"/>
    </xf>
    <xf numFmtId="0" fontId="29" fillId="0" borderId="28" xfId="0" applyFont="1" applyBorder="1" applyAlignment="1">
      <alignment horizontal="center" vertical="center" wrapText="1" shrinkToFit="1"/>
    </xf>
    <xf numFmtId="0" fontId="29" fillId="0" borderId="0" xfId="0" applyFont="1" applyBorder="1" applyAlignment="1">
      <alignment horizontal="center" vertical="center" wrapText="1" shrinkToFit="1"/>
    </xf>
    <xf numFmtId="0" fontId="5" fillId="33" borderId="114" xfId="0" applyFont="1" applyFill="1" applyBorder="1" applyAlignment="1" applyProtection="1">
      <alignment horizontal="center" vertical="center"/>
      <protection locked="0"/>
    </xf>
    <xf numFmtId="0" fontId="24" fillId="33" borderId="115" xfId="0" applyFont="1" applyFill="1" applyBorder="1" applyAlignment="1" applyProtection="1">
      <alignment horizontal="center" vertical="center"/>
      <protection locked="0"/>
    </xf>
    <xf numFmtId="0" fontId="24" fillId="33" borderId="15" xfId="0" applyFont="1" applyFill="1" applyBorder="1" applyAlignment="1" applyProtection="1">
      <alignment horizontal="center" vertical="center"/>
      <protection locked="0"/>
    </xf>
    <xf numFmtId="0" fontId="24" fillId="33" borderId="21" xfId="0" applyFont="1" applyFill="1" applyBorder="1" applyAlignment="1" applyProtection="1">
      <alignment horizontal="center" vertical="center"/>
      <protection locked="0"/>
    </xf>
    <xf numFmtId="0" fontId="24" fillId="33" borderId="113" xfId="0" applyFont="1" applyFill="1" applyBorder="1" applyAlignment="1" applyProtection="1">
      <alignment horizontal="center" vertical="center"/>
      <protection locked="0"/>
    </xf>
    <xf numFmtId="0" fontId="5" fillId="33" borderId="86" xfId="0" applyFont="1" applyFill="1" applyBorder="1" applyAlignment="1" applyProtection="1">
      <alignment horizontal="center" vertical="center"/>
      <protection locked="0"/>
    </xf>
    <xf numFmtId="0" fontId="5" fillId="33" borderId="87" xfId="0" applyFont="1" applyFill="1" applyBorder="1" applyAlignment="1" applyProtection="1">
      <alignment horizontal="center" vertical="center"/>
      <protection locked="0"/>
    </xf>
    <xf numFmtId="0" fontId="5" fillId="33" borderId="73" xfId="0" applyFont="1" applyFill="1" applyBorder="1" applyAlignment="1" applyProtection="1">
      <alignment horizontal="center" vertical="center"/>
      <protection locked="0"/>
    </xf>
    <xf numFmtId="0" fontId="24" fillId="33" borderId="116" xfId="0" applyFont="1" applyFill="1" applyBorder="1" applyAlignment="1" applyProtection="1">
      <alignment horizontal="center" vertical="center"/>
      <protection locked="0"/>
    </xf>
    <xf numFmtId="0" fontId="24" fillId="35" borderId="64"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30" xfId="0" applyFont="1" applyFill="1" applyBorder="1" applyAlignment="1">
      <alignment horizontal="center" vertical="center"/>
    </xf>
    <xf numFmtId="0" fontId="5" fillId="33" borderId="13" xfId="0" applyFont="1" applyFill="1" applyBorder="1" applyAlignment="1" applyProtection="1">
      <alignment horizontal="center" vertical="center"/>
      <protection locked="0"/>
    </xf>
    <xf numFmtId="0" fontId="5" fillId="33" borderId="19" xfId="0" applyFont="1" applyFill="1" applyBorder="1" applyAlignment="1" applyProtection="1">
      <alignment horizontal="center" vertical="center"/>
      <protection locked="0"/>
    </xf>
    <xf numFmtId="0" fontId="24" fillId="35" borderId="30" xfId="0" applyFont="1" applyFill="1" applyBorder="1" applyAlignment="1">
      <alignment horizontal="center" vertical="center"/>
    </xf>
    <xf numFmtId="0" fontId="5" fillId="33" borderId="51" xfId="0" applyFont="1" applyFill="1" applyBorder="1" applyAlignment="1" applyProtection="1">
      <alignment horizontal="center" vertical="center"/>
      <protection locked="0"/>
    </xf>
    <xf numFmtId="0" fontId="5" fillId="33" borderId="116" xfId="0" applyFont="1" applyFill="1" applyBorder="1" applyAlignment="1" applyProtection="1">
      <alignment horizontal="center" vertical="center"/>
      <protection locked="0"/>
    </xf>
    <xf numFmtId="0" fontId="24" fillId="33" borderId="13" xfId="0" applyFont="1" applyFill="1" applyBorder="1" applyAlignment="1" applyProtection="1">
      <alignment horizontal="center" vertical="center"/>
      <protection locked="0"/>
    </xf>
    <xf numFmtId="0" fontId="24" fillId="33" borderId="19" xfId="0" applyFont="1" applyFill="1" applyBorder="1" applyAlignment="1" applyProtection="1">
      <alignment horizontal="center" vertical="center"/>
      <protection locked="0"/>
    </xf>
    <xf numFmtId="0" fontId="24" fillId="33" borderId="14" xfId="0" applyFont="1" applyFill="1" applyBorder="1" applyAlignment="1" applyProtection="1">
      <alignment horizontal="center" vertical="center"/>
      <protection locked="0"/>
    </xf>
    <xf numFmtId="0" fontId="24" fillId="33" borderId="20" xfId="0" applyFont="1" applyFill="1" applyBorder="1" applyAlignment="1" applyProtection="1">
      <alignment horizontal="center" vertical="center"/>
      <protection locked="0"/>
    </xf>
    <xf numFmtId="0" fontId="24" fillId="33" borderId="117" xfId="0" applyFont="1" applyFill="1" applyBorder="1" applyAlignment="1" applyProtection="1">
      <alignment horizontal="center" vertical="center"/>
      <protection locked="0"/>
    </xf>
    <xf numFmtId="0" fontId="24" fillId="33" borderId="118" xfId="0" applyFont="1" applyFill="1" applyBorder="1" applyAlignment="1" applyProtection="1">
      <alignment horizontal="center" vertical="center"/>
      <protection locked="0"/>
    </xf>
    <xf numFmtId="0" fontId="10" fillId="0" borderId="0" xfId="0" applyFont="1" applyAlignment="1">
      <alignment horizontal="center" vertical="center"/>
    </xf>
    <xf numFmtId="0" fontId="29" fillId="0" borderId="0" xfId="0" applyFont="1" applyAlignment="1">
      <alignment horizontal="center" vertical="center"/>
    </xf>
    <xf numFmtId="0" fontId="10" fillId="33" borderId="0" xfId="0" applyFont="1" applyFill="1" applyAlignment="1" applyProtection="1">
      <alignment horizontal="center" vertical="center"/>
      <protection locked="0"/>
    </xf>
    <xf numFmtId="0" fontId="10" fillId="0" borderId="0" xfId="0" applyFont="1" applyAlignment="1">
      <alignment horizontal="center" vertical="center"/>
    </xf>
    <xf numFmtId="0" fontId="5" fillId="0" borderId="0" xfId="63" applyFont="1" applyAlignment="1">
      <alignment horizontal="center" vertical="center"/>
      <protection/>
    </xf>
    <xf numFmtId="0" fontId="35" fillId="45" borderId="0" xfId="63" applyFont="1" applyFill="1" applyAlignment="1">
      <alignment horizontal="center" vertical="center"/>
      <protection/>
    </xf>
    <xf numFmtId="0" fontId="35" fillId="46" borderId="0" xfId="0" applyFont="1" applyFill="1" applyAlignment="1">
      <alignment horizontal="center" vertical="center"/>
    </xf>
    <xf numFmtId="0" fontId="35" fillId="46" borderId="0" xfId="63" applyFont="1" applyFill="1" applyAlignment="1">
      <alignment horizontal="center" vertical="center"/>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 7" xfId="68"/>
    <cellStyle name="標準_学校マスターＢ" xfId="69"/>
    <cellStyle name="標準_所属Ｂ" xfId="70"/>
    <cellStyle name="標準_申込一覧表(A)"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kogawa-rikkyou@wildgrass28.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A1:J31"/>
  <sheetViews>
    <sheetView tabSelected="1" zoomScalePageLayoutView="0" workbookViewId="0" topLeftCell="A1">
      <selection activeCell="J13" sqref="J13"/>
    </sheetView>
  </sheetViews>
  <sheetFormatPr defaultColWidth="9.00390625" defaultRowHeight="13.5"/>
  <cols>
    <col min="1" max="1" width="7.375" style="0" customWidth="1"/>
    <col min="2" max="2" width="5.50390625" style="0" customWidth="1"/>
    <col min="3" max="3" width="20.875" style="0" customWidth="1"/>
    <col min="4" max="5" width="9.25390625" style="0" customWidth="1"/>
    <col min="8" max="8" width="19.875" style="0" customWidth="1"/>
    <col min="9" max="10" width="62.25390625" style="0" customWidth="1"/>
  </cols>
  <sheetData>
    <row r="1" spans="1:10" ht="29.25" customHeight="1">
      <c r="A1" s="345" t="str">
        <f>マスター!C1&amp;"　申込方法"</f>
        <v>第76回 加古川市陸上競技選手権大会　申込方法</v>
      </c>
      <c r="B1" s="345"/>
      <c r="C1" s="345"/>
      <c r="D1" s="345"/>
      <c r="E1" s="345"/>
      <c r="F1" s="345"/>
      <c r="G1" s="345"/>
      <c r="H1" s="345"/>
      <c r="I1" s="21"/>
      <c r="J1" s="21"/>
    </row>
    <row r="2" spans="1:10" ht="15" customHeight="1">
      <c r="A2" s="21"/>
      <c r="B2" s="21"/>
      <c r="C2" s="21"/>
      <c r="D2" s="21"/>
      <c r="E2" s="21"/>
      <c r="F2" s="21"/>
      <c r="G2" s="21"/>
      <c r="H2" s="21"/>
      <c r="I2" s="21"/>
      <c r="J2" s="21"/>
    </row>
    <row r="3" spans="1:10" ht="15" customHeight="1">
      <c r="A3" s="21"/>
      <c r="B3" s="21"/>
      <c r="C3" s="21"/>
      <c r="D3" s="21"/>
      <c r="E3" s="212" t="s">
        <v>57</v>
      </c>
      <c r="F3" s="213"/>
      <c r="G3" s="213"/>
      <c r="H3" s="21"/>
      <c r="I3" s="21"/>
      <c r="J3" s="21"/>
    </row>
    <row r="4" spans="1:10" ht="15" customHeight="1">
      <c r="A4" s="21"/>
      <c r="B4" s="21"/>
      <c r="C4" s="21"/>
      <c r="D4" s="21"/>
      <c r="E4" s="214" t="s">
        <v>58</v>
      </c>
      <c r="F4" s="213"/>
      <c r="G4" s="213"/>
      <c r="H4" s="21"/>
      <c r="I4" s="21"/>
      <c r="J4" s="21"/>
    </row>
    <row r="5" spans="1:10" ht="7.5" customHeight="1">
      <c r="A5" s="21"/>
      <c r="B5" s="21"/>
      <c r="C5" s="21"/>
      <c r="D5" s="21"/>
      <c r="E5" s="21"/>
      <c r="F5" s="21"/>
      <c r="G5" s="21"/>
      <c r="H5" s="21"/>
      <c r="I5" s="21"/>
      <c r="J5" s="21"/>
    </row>
    <row r="6" spans="1:10" s="24" customFormat="1" ht="19.5" customHeight="1">
      <c r="A6" s="22" t="s">
        <v>23</v>
      </c>
      <c r="B6" s="23"/>
      <c r="C6" s="23"/>
      <c r="D6" s="23"/>
      <c r="E6" s="23"/>
      <c r="F6" s="23"/>
      <c r="G6" s="23"/>
      <c r="H6" s="23"/>
      <c r="I6" s="23"/>
      <c r="J6" s="23"/>
    </row>
    <row r="7" spans="1:10" s="24" customFormat="1" ht="19.5" customHeight="1">
      <c r="A7" s="25"/>
      <c r="B7" s="332" t="s">
        <v>410</v>
      </c>
      <c r="C7" s="26"/>
      <c r="D7" s="23"/>
      <c r="E7" s="23"/>
      <c r="F7" s="23"/>
      <c r="G7" s="23"/>
      <c r="H7" s="23"/>
      <c r="I7" s="23"/>
      <c r="J7" s="23"/>
    </row>
    <row r="8" spans="1:10" s="24" customFormat="1" ht="7.5" customHeight="1">
      <c r="A8" s="25"/>
      <c r="B8" s="23"/>
      <c r="C8" s="23"/>
      <c r="D8" s="23"/>
      <c r="E8" s="23"/>
      <c r="F8" s="23"/>
      <c r="G8" s="23"/>
      <c r="H8" s="23"/>
      <c r="I8" s="23"/>
      <c r="J8" s="23"/>
    </row>
    <row r="9" spans="1:10" s="24" customFormat="1" ht="22.5" customHeight="1">
      <c r="A9" s="22" t="s">
        <v>24</v>
      </c>
      <c r="B9" s="23"/>
      <c r="C9" s="23"/>
      <c r="D9" s="23"/>
      <c r="E9" s="23"/>
      <c r="F9" s="23"/>
      <c r="G9" s="23"/>
      <c r="H9" s="23"/>
      <c r="I9" s="23"/>
      <c r="J9" s="23"/>
    </row>
    <row r="10" spans="1:10" s="24" customFormat="1" ht="19.5" customHeight="1">
      <c r="A10" s="25"/>
      <c r="B10" s="216" t="s">
        <v>60</v>
      </c>
      <c r="C10" s="23"/>
      <c r="D10" s="23"/>
      <c r="E10" s="23"/>
      <c r="F10" s="23"/>
      <c r="G10" s="23"/>
      <c r="H10" s="23"/>
      <c r="I10" s="23"/>
      <c r="J10" s="23"/>
    </row>
    <row r="11" spans="1:10" s="24" customFormat="1" ht="19.5" customHeight="1">
      <c r="A11" s="25"/>
      <c r="B11" s="27"/>
      <c r="C11" s="23"/>
      <c r="D11" s="23"/>
      <c r="E11" s="23"/>
      <c r="F11" s="23"/>
      <c r="G11" s="23"/>
      <c r="H11" s="23"/>
      <c r="I11" s="23"/>
      <c r="J11" s="23"/>
    </row>
    <row r="12" spans="1:10" s="24" customFormat="1" ht="7.5" customHeight="1">
      <c r="A12" s="25"/>
      <c r="B12" s="23"/>
      <c r="C12" s="23"/>
      <c r="D12" s="23"/>
      <c r="E12" s="23"/>
      <c r="F12" s="23"/>
      <c r="G12" s="23"/>
      <c r="H12" s="23"/>
      <c r="I12" s="23"/>
      <c r="J12" s="23"/>
    </row>
    <row r="13" spans="1:10" s="24" customFormat="1" ht="22.5" customHeight="1">
      <c r="A13" s="22" t="s">
        <v>25</v>
      </c>
      <c r="B13" s="23"/>
      <c r="C13" s="23"/>
      <c r="D13" s="23"/>
      <c r="E13" s="23"/>
      <c r="F13" s="23"/>
      <c r="G13" s="23"/>
      <c r="H13" s="23"/>
      <c r="I13" s="23"/>
      <c r="J13" s="23"/>
    </row>
    <row r="14" spans="1:10" s="24" customFormat="1" ht="19.5" customHeight="1">
      <c r="A14" s="25"/>
      <c r="B14" s="27" t="s">
        <v>26</v>
      </c>
      <c r="C14" s="23"/>
      <c r="D14" s="23"/>
      <c r="E14" s="23"/>
      <c r="F14" s="23"/>
      <c r="G14" s="23"/>
      <c r="H14" s="23"/>
      <c r="I14" s="23"/>
      <c r="J14" s="23"/>
    </row>
    <row r="15" spans="1:10" s="24" customFormat="1" ht="19.5" customHeight="1">
      <c r="A15" s="25"/>
      <c r="B15" s="27"/>
      <c r="C15" s="23"/>
      <c r="D15" s="23"/>
      <c r="E15" s="23"/>
      <c r="F15" s="23"/>
      <c r="G15" s="23"/>
      <c r="H15" s="23"/>
      <c r="I15" s="23"/>
      <c r="J15" s="23"/>
    </row>
    <row r="16" spans="1:10" s="24" customFormat="1" ht="7.5" customHeight="1">
      <c r="A16" s="25"/>
      <c r="B16" s="27"/>
      <c r="C16" s="23"/>
      <c r="D16" s="23"/>
      <c r="E16" s="23"/>
      <c r="F16" s="23"/>
      <c r="G16" s="23"/>
      <c r="H16" s="23"/>
      <c r="I16" s="23"/>
      <c r="J16" s="23"/>
    </row>
    <row r="17" spans="1:10" s="24" customFormat="1" ht="19.5" customHeight="1">
      <c r="A17" s="25"/>
      <c r="B17" s="27" t="s">
        <v>27</v>
      </c>
      <c r="C17" s="23"/>
      <c r="D17" s="23"/>
      <c r="E17" s="23"/>
      <c r="F17" s="23"/>
      <c r="G17" s="23"/>
      <c r="H17" s="23"/>
      <c r="I17" s="23"/>
      <c r="J17" s="23"/>
    </row>
    <row r="18" spans="1:10" s="31" customFormat="1" ht="16.5" customHeight="1">
      <c r="A18" s="28"/>
      <c r="B18" s="29"/>
      <c r="C18" s="30" t="s">
        <v>338</v>
      </c>
      <c r="D18" s="29"/>
      <c r="E18" s="29"/>
      <c r="F18" s="29"/>
      <c r="G18" s="29"/>
      <c r="H18" s="29"/>
      <c r="I18" s="29"/>
      <c r="J18" s="29"/>
    </row>
    <row r="19" spans="1:10" s="31" customFormat="1" ht="16.5" customHeight="1">
      <c r="A19" s="28"/>
      <c r="B19" s="29"/>
      <c r="C19" s="32" t="s">
        <v>339</v>
      </c>
      <c r="D19" s="29"/>
      <c r="E19" s="29"/>
      <c r="F19" s="29"/>
      <c r="G19" s="29"/>
      <c r="H19" s="29"/>
      <c r="I19" s="29"/>
      <c r="J19" s="29"/>
    </row>
    <row r="20" spans="1:10" s="24" customFormat="1" ht="7.5" customHeight="1">
      <c r="A20" s="25"/>
      <c r="B20" s="23"/>
      <c r="C20" s="23"/>
      <c r="D20" s="23"/>
      <c r="E20" s="23"/>
      <c r="F20" s="23"/>
      <c r="G20" s="23"/>
      <c r="H20" s="23"/>
      <c r="I20" s="23"/>
      <c r="J20" s="23"/>
    </row>
    <row r="21" spans="1:10" s="24" customFormat="1" ht="22.5" customHeight="1">
      <c r="A21" s="22" t="s">
        <v>28</v>
      </c>
      <c r="B21" s="23"/>
      <c r="C21" s="23"/>
      <c r="D21" s="23"/>
      <c r="E21" s="23"/>
      <c r="F21" s="23"/>
      <c r="G21" s="23"/>
      <c r="H21" s="23"/>
      <c r="I21" s="23"/>
      <c r="J21" s="23"/>
    </row>
    <row r="22" spans="1:10" s="24" customFormat="1" ht="19.5" customHeight="1">
      <c r="A22" s="25"/>
      <c r="B22" s="27" t="s">
        <v>29</v>
      </c>
      <c r="C22" s="23"/>
      <c r="D22" s="23"/>
      <c r="E22" s="23"/>
      <c r="F22" s="23"/>
      <c r="G22" s="23"/>
      <c r="H22" s="23"/>
      <c r="I22" s="23"/>
      <c r="J22" s="23"/>
    </row>
    <row r="23" spans="1:10" s="24" customFormat="1" ht="18" customHeight="1">
      <c r="A23" s="215"/>
      <c r="B23" s="216"/>
      <c r="C23" s="217" t="s">
        <v>59</v>
      </c>
      <c r="D23" s="23"/>
      <c r="E23" s="23"/>
      <c r="F23" s="23"/>
      <c r="G23" s="23"/>
      <c r="H23" s="23"/>
      <c r="I23" s="23"/>
      <c r="J23" s="23"/>
    </row>
    <row r="24" spans="1:10" s="24" customFormat="1" ht="7.5" customHeight="1">
      <c r="A24" s="25"/>
      <c r="B24" s="27"/>
      <c r="C24" s="25"/>
      <c r="D24" s="23"/>
      <c r="E24" s="23"/>
      <c r="F24" s="23"/>
      <c r="G24" s="23"/>
      <c r="H24" s="23"/>
      <c r="I24" s="23"/>
      <c r="J24" s="23"/>
    </row>
    <row r="25" spans="1:10" s="24" customFormat="1" ht="19.5" customHeight="1">
      <c r="A25" s="25"/>
      <c r="B25" s="27" t="s">
        <v>30</v>
      </c>
      <c r="C25" s="23"/>
      <c r="D25" s="23"/>
      <c r="E25" s="23"/>
      <c r="F25" s="23"/>
      <c r="G25" s="23"/>
      <c r="H25" s="23"/>
      <c r="I25" s="23"/>
      <c r="J25" s="23"/>
    </row>
    <row r="26" spans="1:10" s="24" customFormat="1" ht="18" customHeight="1">
      <c r="A26" s="25"/>
      <c r="B26" s="23"/>
      <c r="C26" s="33" t="s">
        <v>31</v>
      </c>
      <c r="D26" s="23"/>
      <c r="E26" s="23"/>
      <c r="F26" s="23"/>
      <c r="G26" s="23"/>
      <c r="H26" s="23"/>
      <c r="I26" s="23"/>
      <c r="J26" s="23"/>
    </row>
    <row r="27" spans="1:10" s="24" customFormat="1" ht="7.5" customHeight="1">
      <c r="A27" s="25"/>
      <c r="B27" s="23"/>
      <c r="C27" s="23"/>
      <c r="D27" s="23"/>
      <c r="E27" s="23"/>
      <c r="F27" s="23"/>
      <c r="G27" s="23"/>
      <c r="H27" s="23"/>
      <c r="I27" s="23"/>
      <c r="J27" s="23"/>
    </row>
    <row r="28" spans="1:10" s="24" customFormat="1" ht="22.5" customHeight="1">
      <c r="A28" s="22"/>
      <c r="B28" s="23"/>
      <c r="C28" s="23"/>
      <c r="D28" s="23"/>
      <c r="E28" s="23"/>
      <c r="F28" s="23"/>
      <c r="G28" s="23"/>
      <c r="H28" s="23"/>
      <c r="I28" s="23"/>
      <c r="J28" s="23"/>
    </row>
    <row r="29" spans="1:10" ht="207" customHeight="1">
      <c r="A29" s="21"/>
      <c r="B29" s="21"/>
      <c r="C29" s="21"/>
      <c r="D29" s="21"/>
      <c r="E29" s="21"/>
      <c r="F29" s="21"/>
      <c r="G29" s="21"/>
      <c r="H29" s="21"/>
      <c r="I29" s="21"/>
      <c r="J29" s="21"/>
    </row>
    <row r="30" spans="1:10" ht="207" customHeight="1">
      <c r="A30" s="21"/>
      <c r="B30" s="21"/>
      <c r="C30" s="21"/>
      <c r="D30" s="21"/>
      <c r="E30" s="21"/>
      <c r="F30" s="21"/>
      <c r="G30" s="21"/>
      <c r="H30" s="21"/>
      <c r="I30" s="21"/>
      <c r="J30" s="21"/>
    </row>
    <row r="31" spans="9:10" ht="207" customHeight="1">
      <c r="I31" s="21"/>
      <c r="J31" s="21"/>
    </row>
  </sheetData>
  <sheetProtection sheet="1" selectLockedCells="1"/>
  <mergeCells count="1">
    <mergeCell ref="A1:H1"/>
  </mergeCells>
  <hyperlinks>
    <hyperlink ref="C26" r:id="rId1" display="kakogawa-rikkyou@wildgrass28.jp"/>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codeName="Sheet1"/>
  <dimension ref="A1:CX117"/>
  <sheetViews>
    <sheetView zoomScalePageLayoutView="0" workbookViewId="0" topLeftCell="A1">
      <pane xSplit="17" ySplit="10" topLeftCell="R11" activePane="bottomRight" state="frozen"/>
      <selection pane="topLeft" activeCell="V5" sqref="V5"/>
      <selection pane="topRight" activeCell="R1" sqref="R1"/>
      <selection pane="bottomLeft" activeCell="D37" sqref="D37:W42"/>
      <selection pane="bottomRight" activeCell="Y15" sqref="Y15:AF15"/>
    </sheetView>
  </sheetViews>
  <sheetFormatPr defaultColWidth="9.00390625" defaultRowHeight="13.5"/>
  <cols>
    <col min="1" max="1" width="4.25390625" style="114" customWidth="1"/>
    <col min="2" max="3" width="2.50390625" style="114" customWidth="1"/>
    <col min="4" max="4" width="6.50390625" style="114" customWidth="1"/>
    <col min="5" max="5" width="6.75390625" style="114" customWidth="1"/>
    <col min="6" max="6" width="1.875" style="114" customWidth="1"/>
    <col min="7" max="7" width="1.25" style="114" customWidth="1"/>
    <col min="8" max="8" width="3.625" style="114" customWidth="1"/>
    <col min="9" max="9" width="1.875" style="114" customWidth="1"/>
    <col min="10" max="10" width="2.125" style="114" customWidth="1"/>
    <col min="11" max="11" width="1.25" style="114" customWidth="1"/>
    <col min="12" max="12" width="3.50390625" style="114" customWidth="1"/>
    <col min="13" max="13" width="1.25" style="114" customWidth="1"/>
    <col min="14" max="14" width="2.50390625" style="114" customWidth="1"/>
    <col min="15" max="15" width="3.50390625" style="114" customWidth="1"/>
    <col min="16" max="16" width="1.4921875" style="114" customWidth="1"/>
    <col min="17" max="17" width="3.00390625" style="114" customWidth="1"/>
    <col min="18" max="18" width="0.2421875" style="114" customWidth="1"/>
    <col min="19" max="19" width="2.00390625" style="114" customWidth="1"/>
    <col min="20" max="20" width="2.50390625" style="114" customWidth="1"/>
    <col min="21" max="21" width="1.875" style="114" customWidth="1"/>
    <col min="22" max="22" width="1.625" style="114" customWidth="1"/>
    <col min="23" max="23" width="3.125" style="114" customWidth="1"/>
    <col min="24" max="24" width="1.75390625" style="114" customWidth="1"/>
    <col min="25" max="25" width="3.125" style="114" customWidth="1"/>
    <col min="26" max="26" width="1.75390625" style="114" customWidth="1"/>
    <col min="27" max="27" width="3.125" style="114" customWidth="1"/>
    <col min="28" max="28" width="1.875" style="114" customWidth="1"/>
    <col min="29" max="29" width="2.125" style="114" customWidth="1"/>
    <col min="30" max="30" width="0.2421875" style="114" customWidth="1"/>
    <col min="31" max="31" width="2.75390625" style="114" customWidth="1"/>
    <col min="32" max="32" width="3.75390625" style="114" customWidth="1"/>
    <col min="33" max="33" width="2.00390625" style="114" customWidth="1"/>
    <col min="34" max="34" width="3.125" style="114" customWidth="1"/>
    <col min="35" max="35" width="1.75390625" style="114" customWidth="1"/>
    <col min="36" max="36" width="3.125" style="114" customWidth="1"/>
    <col min="37" max="37" width="1.75390625" style="114" customWidth="1"/>
    <col min="38" max="38" width="3.125" style="114" customWidth="1"/>
    <col min="39" max="39" width="1.875" style="114" customWidth="1"/>
    <col min="40" max="40" width="2.125" style="114" customWidth="1"/>
    <col min="41" max="41" width="1.625" style="114" customWidth="1"/>
    <col min="42" max="42" width="5.50390625" style="114" customWidth="1"/>
    <col min="43" max="43" width="3.125" style="114" customWidth="1"/>
    <col min="44" max="65" width="3.125" style="114" hidden="1" customWidth="1"/>
    <col min="66" max="66" width="3.125" style="211" hidden="1" customWidth="1"/>
    <col min="67" max="102" width="3.125" style="114" hidden="1" customWidth="1"/>
    <col min="103" max="103" width="3.125" style="114" customWidth="1"/>
    <col min="104" max="16384" width="9.00390625" style="114" customWidth="1"/>
  </cols>
  <sheetData>
    <row r="1" spans="1:66" ht="5.25" customHeight="1">
      <c r="A1" s="113"/>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BF1" s="211"/>
      <c r="BN1" s="114"/>
    </row>
    <row r="2" spans="1:58" s="335" customFormat="1" ht="16.5" customHeight="1">
      <c r="A2" s="333" t="s">
        <v>412</v>
      </c>
      <c r="B2" s="334" t="s">
        <v>413</v>
      </c>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BF2" s="336"/>
    </row>
    <row r="3" spans="1:58" s="335" customFormat="1" ht="12">
      <c r="A3" s="334"/>
      <c r="B3" s="334" t="s">
        <v>414</v>
      </c>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BF3" s="336"/>
    </row>
    <row r="4" spans="1:66" ht="5.25" customHeight="1">
      <c r="A4" s="113"/>
      <c r="B4" s="337"/>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BF4" s="211"/>
      <c r="BN4" s="114"/>
    </row>
    <row r="5" spans="1:42" ht="24" customHeight="1">
      <c r="A5" s="420" t="str">
        <f>A$12</f>
        <v>第76回 加古川市陸上競技選手権大会　申込書</v>
      </c>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115"/>
      <c r="AK5" s="115"/>
      <c r="AL5" s="115"/>
      <c r="AM5" s="115"/>
      <c r="AN5" s="113"/>
      <c r="AO5" s="113"/>
      <c r="AP5" s="113"/>
    </row>
    <row r="6" spans="1:42" ht="9.75" customHeight="1">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115"/>
      <c r="AK6" s="115"/>
      <c r="AL6" s="115"/>
      <c r="AM6" s="115"/>
      <c r="AN6" s="113"/>
      <c r="AO6" s="113"/>
      <c r="AP6" s="113"/>
    </row>
    <row r="7" spans="1:102" s="116" customFormat="1" ht="19.5" customHeight="1" thickBot="1">
      <c r="A7" s="34" t="s">
        <v>32</v>
      </c>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V7"/>
      <c r="AW7"/>
      <c r="AX7"/>
      <c r="AY7"/>
      <c r="AZ7"/>
      <c r="BA7"/>
      <c r="BB7"/>
      <c r="BC7"/>
      <c r="BD7"/>
      <c r="BE7"/>
      <c r="BF7"/>
      <c r="BG7"/>
      <c r="BH7"/>
      <c r="BI7"/>
      <c r="BJ7"/>
      <c r="BK7"/>
      <c r="BL7"/>
      <c r="BM7"/>
      <c r="BN7" s="211"/>
      <c r="BO7"/>
      <c r="BP7"/>
      <c r="BQ7"/>
      <c r="BR7"/>
      <c r="BS7"/>
      <c r="BT7"/>
      <c r="BU7"/>
      <c r="BV7"/>
      <c r="BW7"/>
      <c r="BX7"/>
      <c r="BY7"/>
      <c r="BZ7"/>
      <c r="CA7"/>
      <c r="CB7"/>
      <c r="CC7" s="211"/>
      <c r="CD7"/>
      <c r="CE7"/>
      <c r="CF7"/>
      <c r="CG7"/>
      <c r="CH7"/>
      <c r="CI7"/>
      <c r="CJ7"/>
      <c r="CK7"/>
      <c r="CL7"/>
      <c r="CM7"/>
      <c r="CN7"/>
      <c r="CO7"/>
      <c r="CP7"/>
      <c r="CQ7"/>
      <c r="CR7"/>
      <c r="CS7"/>
      <c r="CT7"/>
      <c r="CU7"/>
      <c r="CV7"/>
      <c r="CW7"/>
      <c r="CX7"/>
    </row>
    <row r="8" spans="1:42" ht="16.5" customHeight="1">
      <c r="A8" s="447" t="s">
        <v>42</v>
      </c>
      <c r="B8" s="383" t="s">
        <v>18</v>
      </c>
      <c r="C8" s="385"/>
      <c r="D8" s="383" t="s">
        <v>0</v>
      </c>
      <c r="E8" s="384"/>
      <c r="F8" s="384"/>
      <c r="G8" s="384"/>
      <c r="H8" s="384"/>
      <c r="I8" s="384"/>
      <c r="J8" s="384"/>
      <c r="K8" s="384"/>
      <c r="L8" s="384"/>
      <c r="M8" s="384"/>
      <c r="N8" s="384"/>
      <c r="O8" s="384"/>
      <c r="P8" s="384"/>
      <c r="Q8" s="385"/>
      <c r="R8" s="435"/>
      <c r="S8" s="383" t="s">
        <v>5</v>
      </c>
      <c r="T8" s="384"/>
      <c r="U8" s="384"/>
      <c r="V8" s="384"/>
      <c r="W8" s="384"/>
      <c r="X8" s="384"/>
      <c r="Y8" s="384"/>
      <c r="Z8" s="384"/>
      <c r="AA8" s="384"/>
      <c r="AB8" s="384"/>
      <c r="AC8" s="385"/>
      <c r="AD8" s="445"/>
      <c r="AE8" s="383" t="s">
        <v>6</v>
      </c>
      <c r="AF8" s="384"/>
      <c r="AG8" s="384"/>
      <c r="AH8" s="384"/>
      <c r="AI8" s="384"/>
      <c r="AJ8" s="384"/>
      <c r="AK8" s="384"/>
      <c r="AL8" s="384"/>
      <c r="AM8" s="384"/>
      <c r="AN8" s="384"/>
      <c r="AO8" s="421" t="s">
        <v>4</v>
      </c>
      <c r="AP8" s="422"/>
    </row>
    <row r="9" spans="1:42" ht="16.5" customHeight="1">
      <c r="A9" s="448"/>
      <c r="B9" s="438" t="s">
        <v>19</v>
      </c>
      <c r="C9" s="404" t="s">
        <v>20</v>
      </c>
      <c r="D9" s="118" t="s">
        <v>51</v>
      </c>
      <c r="E9" s="386" t="s">
        <v>33</v>
      </c>
      <c r="F9" s="387"/>
      <c r="G9" s="387"/>
      <c r="H9" s="388"/>
      <c r="I9" s="440" t="s">
        <v>305</v>
      </c>
      <c r="J9" s="441"/>
      <c r="K9" s="441"/>
      <c r="L9" s="441"/>
      <c r="M9" s="441"/>
      <c r="N9" s="441"/>
      <c r="O9" s="441"/>
      <c r="P9" s="442"/>
      <c r="Q9" s="428" t="str">
        <f>IF(AS$16="","年齢",IF(AS$16=1,"年齢","学年"))</f>
        <v>年齢</v>
      </c>
      <c r="R9" s="436"/>
      <c r="S9" s="430" t="s">
        <v>3</v>
      </c>
      <c r="T9" s="431"/>
      <c r="U9" s="431"/>
      <c r="V9" s="432"/>
      <c r="W9" s="430" t="s">
        <v>1</v>
      </c>
      <c r="X9" s="431"/>
      <c r="Y9" s="431"/>
      <c r="Z9" s="431"/>
      <c r="AA9" s="432"/>
      <c r="AB9" s="430" t="s">
        <v>2</v>
      </c>
      <c r="AC9" s="432"/>
      <c r="AD9" s="446"/>
      <c r="AE9" s="430" t="s">
        <v>3</v>
      </c>
      <c r="AF9" s="431"/>
      <c r="AG9" s="432"/>
      <c r="AH9" s="430" t="s">
        <v>1</v>
      </c>
      <c r="AI9" s="431"/>
      <c r="AJ9" s="431"/>
      <c r="AK9" s="431"/>
      <c r="AL9" s="432"/>
      <c r="AM9" s="430" t="s">
        <v>2</v>
      </c>
      <c r="AN9" s="432"/>
      <c r="AO9" s="423"/>
      <c r="AP9" s="424"/>
    </row>
    <row r="10" spans="1:42" ht="16.5" customHeight="1" thickBot="1">
      <c r="A10" s="449"/>
      <c r="B10" s="439"/>
      <c r="C10" s="427"/>
      <c r="D10" s="119" t="s">
        <v>53</v>
      </c>
      <c r="E10" s="120" t="s">
        <v>411</v>
      </c>
      <c r="F10" s="398" t="s">
        <v>52</v>
      </c>
      <c r="G10" s="399"/>
      <c r="H10" s="400"/>
      <c r="I10" s="443" t="s">
        <v>411</v>
      </c>
      <c r="J10" s="444"/>
      <c r="K10" s="444"/>
      <c r="L10" s="444"/>
      <c r="M10" s="398" t="s">
        <v>52</v>
      </c>
      <c r="N10" s="399"/>
      <c r="O10" s="399"/>
      <c r="P10" s="400"/>
      <c r="Q10" s="429"/>
      <c r="R10" s="437"/>
      <c r="S10" s="425"/>
      <c r="T10" s="433"/>
      <c r="U10" s="433"/>
      <c r="V10" s="434"/>
      <c r="W10" s="425"/>
      <c r="X10" s="433"/>
      <c r="Y10" s="433"/>
      <c r="Z10" s="433"/>
      <c r="AA10" s="434"/>
      <c r="AB10" s="425" t="s">
        <v>7</v>
      </c>
      <c r="AC10" s="434"/>
      <c r="AD10" s="434"/>
      <c r="AE10" s="425"/>
      <c r="AF10" s="433"/>
      <c r="AG10" s="434"/>
      <c r="AH10" s="425"/>
      <c r="AI10" s="433"/>
      <c r="AJ10" s="433"/>
      <c r="AK10" s="433"/>
      <c r="AL10" s="434"/>
      <c r="AM10" s="425" t="s">
        <v>7</v>
      </c>
      <c r="AN10" s="434"/>
      <c r="AO10" s="425"/>
      <c r="AP10" s="426"/>
    </row>
    <row r="11" spans="1:39" ht="3" customHeight="1">
      <c r="A11" s="121"/>
      <c r="B11" s="122"/>
      <c r="C11" s="121"/>
      <c r="D11" s="121"/>
      <c r="E11" s="121"/>
      <c r="F11" s="121"/>
      <c r="G11" s="121"/>
      <c r="H11" s="121"/>
      <c r="I11" s="121"/>
      <c r="J11" s="121"/>
      <c r="K11" s="121"/>
      <c r="L11" s="121"/>
      <c r="M11" s="121"/>
      <c r="N11" s="35"/>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row>
    <row r="12" spans="1:52" ht="24" customHeight="1">
      <c r="A12" s="420" t="str">
        <f>マスター!C1&amp;"　申込書"</f>
        <v>第76回 加古川市陸上競技選手権大会　申込書</v>
      </c>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J12" s="116"/>
      <c r="AK12" s="116"/>
      <c r="AL12" s="116"/>
      <c r="AM12" s="116"/>
      <c r="AN12" s="116"/>
      <c r="AO12" s="116"/>
      <c r="AP12" s="116"/>
      <c r="AV12" s="313">
        <v>1</v>
      </c>
      <c r="AW12" s="314" t="str">
        <f aca="true" t="shared" si="0" ref="AW12:AZ26">IF(ISERROR(VLOOKUP($AV12,競技男３,AW$27,FALSE))=TRUE,"",IF(VLOOKUP($AV12,競技男３,AW$27,FALSE)="","",VLOOKUP($AV12,競技男３,AW$27,FALSE)))</f>
        <v>１００ｍ</v>
      </c>
      <c r="AX12" s="314">
        <f t="shared" si="0"/>
        <v>1</v>
      </c>
      <c r="AY12" s="314">
        <f t="shared" si="0"/>
        <v>1</v>
      </c>
      <c r="AZ12" s="314">
        <f t="shared" si="0"/>
        <v>0</v>
      </c>
    </row>
    <row r="13" spans="1:52" ht="9.75" customHeight="1">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V13" s="313">
        <f aca="true" t="shared" si="1" ref="AV13:AV26">AV12+1</f>
        <v>2</v>
      </c>
      <c r="AW13" s="314" t="str">
        <f t="shared" si="0"/>
        <v>４００ｍ</v>
      </c>
      <c r="AX13" s="314">
        <f t="shared" si="0"/>
        <v>2</v>
      </c>
      <c r="AY13" s="314">
        <f t="shared" si="0"/>
        <v>2</v>
      </c>
      <c r="AZ13" s="314">
        <f t="shared" si="0"/>
        <v>0</v>
      </c>
    </row>
    <row r="14" spans="48:52" ht="5.25" customHeight="1">
      <c r="AV14" s="313">
        <f t="shared" si="1"/>
        <v>3</v>
      </c>
      <c r="AW14" s="314" t="str">
        <f t="shared" si="0"/>
        <v>１５００ｍ</v>
      </c>
      <c r="AX14" s="314">
        <f t="shared" si="0"/>
        <v>3</v>
      </c>
      <c r="AY14" s="314">
        <f t="shared" si="0"/>
        <v>3</v>
      </c>
      <c r="AZ14" s="314">
        <f t="shared" si="0"/>
        <v>0</v>
      </c>
    </row>
    <row r="15" spans="21:52" ht="15" customHeight="1">
      <c r="U15" s="347" t="s">
        <v>354</v>
      </c>
      <c r="V15" s="348"/>
      <c r="W15" s="348"/>
      <c r="X15" s="349"/>
      <c r="Y15" s="346"/>
      <c r="Z15" s="346"/>
      <c r="AA15" s="346"/>
      <c r="AB15" s="346"/>
      <c r="AC15" s="346"/>
      <c r="AD15" s="346"/>
      <c r="AE15" s="346"/>
      <c r="AF15" s="346"/>
      <c r="AS15" s="218">
        <f>IF(AR64=1,2,1)</f>
        <v>1</v>
      </c>
      <c r="AT15" s="114">
        <v>2</v>
      </c>
      <c r="AV15" s="313">
        <f t="shared" si="1"/>
        <v>4</v>
      </c>
      <c r="AW15" s="314" t="str">
        <f t="shared" si="0"/>
        <v>３０００ｍ</v>
      </c>
      <c r="AX15" s="314">
        <f t="shared" si="0"/>
        <v>3</v>
      </c>
      <c r="AY15" s="314">
        <f t="shared" si="0"/>
        <v>4</v>
      </c>
      <c r="AZ15" s="314">
        <f t="shared" si="0"/>
        <v>0</v>
      </c>
    </row>
    <row r="16" spans="1:102" s="116" customFormat="1" ht="19.5" customHeight="1">
      <c r="A16" s="494" t="s">
        <v>55</v>
      </c>
      <c r="B16" s="494"/>
      <c r="C16" s="494"/>
      <c r="D16" s="494"/>
      <c r="E16" s="498"/>
      <c r="F16" s="499"/>
      <c r="G16" s="499"/>
      <c r="H16" s="499"/>
      <c r="I16" s="499"/>
      <c r="J16" s="499"/>
      <c r="K16" s="499"/>
      <c r="L16" s="499"/>
      <c r="M16" s="499"/>
      <c r="N16" s="499"/>
      <c r="O16" s="499"/>
      <c r="P16" s="499"/>
      <c r="Q16" s="499"/>
      <c r="R16" s="499"/>
      <c r="S16" s="499"/>
      <c r="T16" s="500"/>
      <c r="U16" s="350" t="s">
        <v>56</v>
      </c>
      <c r="V16" s="351"/>
      <c r="W16" s="351"/>
      <c r="X16" s="352"/>
      <c r="Y16" s="357"/>
      <c r="Z16" s="357"/>
      <c r="AA16" s="357"/>
      <c r="AB16" s="357"/>
      <c r="AC16" s="357"/>
      <c r="AD16" s="357"/>
      <c r="AE16" s="357"/>
      <c r="AF16" s="357"/>
      <c r="AG16" s="356" t="s">
        <v>306</v>
      </c>
      <c r="AH16" s="356"/>
      <c r="AI16" s="356"/>
      <c r="AJ16" s="356"/>
      <c r="AK16" s="346"/>
      <c r="AL16" s="346"/>
      <c r="AM16" s="346"/>
      <c r="AN16" s="346"/>
      <c r="AO16" s="346"/>
      <c r="AP16" s="346"/>
      <c r="AQ16" s="114"/>
      <c r="AR16" s="114"/>
      <c r="AS16" s="126">
        <f>IF(ISERROR(VLOOKUP(AK16,カテゴリー1,3,FALSE))=TRUE,"",IF(VLOOKUP(AK16,カテゴリー1,3,FALSE)="","",VLOOKUP(AK16,カテゴリー1,3,FALSE)))</f>
      </c>
      <c r="AU16" s="114"/>
      <c r="AV16" s="313">
        <f t="shared" si="1"/>
        <v>5</v>
      </c>
      <c r="AW16" s="314" t="str">
        <f t="shared" si="0"/>
        <v>１１０ｍH</v>
      </c>
      <c r="AX16" s="314">
        <f t="shared" si="0"/>
        <v>1</v>
      </c>
      <c r="AY16" s="314">
        <f t="shared" si="0"/>
        <v>5</v>
      </c>
      <c r="AZ16" s="314">
        <f t="shared" si="0"/>
        <v>0</v>
      </c>
      <c r="BA16" s="114"/>
      <c r="BB16" s="114"/>
      <c r="BC16" s="114"/>
      <c r="BD16" s="114"/>
      <c r="BE16" s="114"/>
      <c r="BF16" s="114"/>
      <c r="BG16" s="114"/>
      <c r="BH16"/>
      <c r="BI16"/>
      <c r="BJ16"/>
      <c r="BK16"/>
      <c r="BL16"/>
      <c r="BM16"/>
      <c r="BN16" s="211"/>
      <c r="BO16"/>
      <c r="BP16"/>
      <c r="BQ16"/>
      <c r="BR16"/>
      <c r="BS16"/>
      <c r="BT16"/>
      <c r="BU16"/>
      <c r="BV16"/>
      <c r="BW16"/>
      <c r="BX16"/>
      <c r="BY16"/>
      <c r="BZ16"/>
      <c r="CA16"/>
      <c r="CB16"/>
      <c r="CC16" s="211"/>
      <c r="CD16"/>
      <c r="CE16"/>
      <c r="CF16"/>
      <c r="CG16"/>
      <c r="CH16"/>
      <c r="CI16"/>
      <c r="CJ16"/>
      <c r="CK16"/>
      <c r="CL16"/>
      <c r="CM16"/>
      <c r="CN16"/>
      <c r="CO16"/>
      <c r="CP16"/>
      <c r="CQ16"/>
      <c r="CR16"/>
      <c r="CS16"/>
      <c r="CT16"/>
      <c r="CU16"/>
      <c r="CV16"/>
      <c r="CW16"/>
      <c r="CX16"/>
    </row>
    <row r="17" spans="5:102" s="116" customFormat="1" ht="14.25" customHeight="1">
      <c r="E17" s="123" t="s">
        <v>54</v>
      </c>
      <c r="AF17" s="124"/>
      <c r="AG17" s="125"/>
      <c r="AH17" s="125"/>
      <c r="AI17" s="125"/>
      <c r="AJ17" s="125"/>
      <c r="AK17" s="125"/>
      <c r="AL17" s="125"/>
      <c r="AM17" s="125"/>
      <c r="AN17" s="125"/>
      <c r="AO17" s="125"/>
      <c r="AP17" s="114"/>
      <c r="AQ17" s="114"/>
      <c r="AR17" s="114"/>
      <c r="AS17" s="114"/>
      <c r="AT17" s="114"/>
      <c r="AU17" s="114"/>
      <c r="AV17" s="313">
        <f t="shared" si="1"/>
        <v>6</v>
      </c>
      <c r="AW17" s="314" t="str">
        <f t="shared" si="0"/>
        <v>走高跳</v>
      </c>
      <c r="AX17" s="314">
        <f t="shared" si="0"/>
        <v>4</v>
      </c>
      <c r="AY17" s="314">
        <f t="shared" si="0"/>
        <v>6</v>
      </c>
      <c r="AZ17" s="314">
        <f t="shared" si="0"/>
        <v>0</v>
      </c>
      <c r="BA17" s="114"/>
      <c r="BB17" s="114"/>
      <c r="BC17" s="114"/>
      <c r="BD17" s="114"/>
      <c r="BE17" s="114"/>
      <c r="BF17" s="114"/>
      <c r="BG17" s="114"/>
      <c r="BH17"/>
      <c r="BI17"/>
      <c r="BJ17"/>
      <c r="BK17"/>
      <c r="BL17"/>
      <c r="BM17"/>
      <c r="BN17" s="211"/>
      <c r="BO17"/>
      <c r="BP17"/>
      <c r="BQ17"/>
      <c r="BR17"/>
      <c r="BS17"/>
      <c r="BT17"/>
      <c r="BU17"/>
      <c r="BV17"/>
      <c r="BW17"/>
      <c r="BX17"/>
      <c r="BY17"/>
      <c r="BZ17"/>
      <c r="CA17"/>
      <c r="CB17"/>
      <c r="CC17" s="211"/>
      <c r="CD17"/>
      <c r="CE17"/>
      <c r="CF17"/>
      <c r="CG17"/>
      <c r="CH17"/>
      <c r="CI17"/>
      <c r="CJ17"/>
      <c r="CK17"/>
      <c r="CL17"/>
      <c r="CM17"/>
      <c r="CN17"/>
      <c r="CO17"/>
      <c r="CP17"/>
      <c r="CQ17"/>
      <c r="CR17"/>
      <c r="CS17"/>
      <c r="CT17"/>
      <c r="CU17"/>
      <c r="CV17"/>
      <c r="CW17"/>
      <c r="CX17"/>
    </row>
    <row r="18" spans="1:102" s="116" customFormat="1" ht="16.5" customHeight="1">
      <c r="A18" s="495" t="s">
        <v>35</v>
      </c>
      <c r="B18" s="495"/>
      <c r="C18" s="495"/>
      <c r="D18" s="495"/>
      <c r="E18" s="346"/>
      <c r="F18" s="346"/>
      <c r="G18" s="346"/>
      <c r="H18" s="346"/>
      <c r="I18" s="346"/>
      <c r="J18" s="346"/>
      <c r="K18" s="346"/>
      <c r="L18" s="346"/>
      <c r="M18" s="346"/>
      <c r="N18" s="346"/>
      <c r="O18" s="346"/>
      <c r="P18" s="346"/>
      <c r="Q18" s="346"/>
      <c r="R18" s="346"/>
      <c r="S18" s="346"/>
      <c r="T18" s="346"/>
      <c r="U18" s="346"/>
      <c r="V18" s="356" t="s">
        <v>38</v>
      </c>
      <c r="W18" s="356"/>
      <c r="X18" s="356"/>
      <c r="Y18" s="491"/>
      <c r="Z18" s="491"/>
      <c r="AA18" s="491"/>
      <c r="AB18" s="491"/>
      <c r="AC18" s="491"/>
      <c r="AD18" s="491"/>
      <c r="AE18" s="491"/>
      <c r="AF18" s="491"/>
      <c r="AH18" s="353" t="s">
        <v>10</v>
      </c>
      <c r="AI18" s="354"/>
      <c r="AJ18" s="354"/>
      <c r="AK18" s="354"/>
      <c r="AL18" s="354"/>
      <c r="AM18" s="354"/>
      <c r="AN18" s="354"/>
      <c r="AO18" s="354"/>
      <c r="AP18" s="355"/>
      <c r="AQ18" s="114"/>
      <c r="AR18" s="114"/>
      <c r="AS18" s="114"/>
      <c r="AT18" s="114"/>
      <c r="AU18" s="114"/>
      <c r="AV18" s="313">
        <f t="shared" si="1"/>
        <v>7</v>
      </c>
      <c r="AW18" s="314" t="str">
        <f t="shared" si="0"/>
        <v>走幅跳</v>
      </c>
      <c r="AX18" s="314">
        <f t="shared" si="0"/>
        <v>4</v>
      </c>
      <c r="AY18" s="314">
        <f t="shared" si="0"/>
        <v>7</v>
      </c>
      <c r="AZ18" s="314">
        <f t="shared" si="0"/>
        <v>0</v>
      </c>
      <c r="BA18" s="114"/>
      <c r="BB18" s="114"/>
      <c r="BC18" s="114"/>
      <c r="BD18" s="114"/>
      <c r="BE18" s="114"/>
      <c r="BF18" s="114"/>
      <c r="BG18" s="114"/>
      <c r="BH18"/>
      <c r="BI18"/>
      <c r="BJ18"/>
      <c r="BK18"/>
      <c r="BL18"/>
      <c r="BM18"/>
      <c r="BN18" s="211"/>
      <c r="BO18"/>
      <c r="BP18"/>
      <c r="BQ18"/>
      <c r="BR18"/>
      <c r="BS18"/>
      <c r="BT18"/>
      <c r="BU18"/>
      <c r="BV18"/>
      <c r="BW18"/>
      <c r="BX18"/>
      <c r="BY18"/>
      <c r="BZ18"/>
      <c r="CA18"/>
      <c r="CB18"/>
      <c r="CC18" s="211"/>
      <c r="CD18"/>
      <c r="CE18"/>
      <c r="CF18"/>
      <c r="CG18"/>
      <c r="CH18"/>
      <c r="CI18"/>
      <c r="CJ18"/>
      <c r="CK18"/>
      <c r="CL18"/>
      <c r="CM18"/>
      <c r="CN18"/>
      <c r="CO18"/>
      <c r="CP18"/>
      <c r="CQ18"/>
      <c r="CR18"/>
      <c r="CS18"/>
      <c r="CT18"/>
      <c r="CU18"/>
      <c r="CV18"/>
      <c r="CW18"/>
      <c r="CX18"/>
    </row>
    <row r="19" spans="1:102" s="116" customFormat="1" ht="18" customHeight="1">
      <c r="A19" s="356" t="s">
        <v>39</v>
      </c>
      <c r="B19" s="356"/>
      <c r="C19" s="356"/>
      <c r="D19" s="356"/>
      <c r="E19" s="496"/>
      <c r="F19" s="497"/>
      <c r="G19" s="497"/>
      <c r="H19" s="497"/>
      <c r="I19" s="497"/>
      <c r="J19" s="497"/>
      <c r="K19" s="497"/>
      <c r="L19" s="497"/>
      <c r="M19" s="497"/>
      <c r="N19" s="497"/>
      <c r="O19" s="497"/>
      <c r="P19" s="497"/>
      <c r="Q19" s="497"/>
      <c r="R19" s="497"/>
      <c r="S19" s="497"/>
      <c r="T19" s="492" t="s">
        <v>22</v>
      </c>
      <c r="U19" s="493"/>
      <c r="V19" s="356" t="s">
        <v>40</v>
      </c>
      <c r="W19" s="356"/>
      <c r="X19" s="356"/>
      <c r="Y19" s="491"/>
      <c r="Z19" s="491"/>
      <c r="AA19" s="491"/>
      <c r="AB19" s="491"/>
      <c r="AC19" s="491"/>
      <c r="AD19" s="491"/>
      <c r="AE19" s="491"/>
      <c r="AF19" s="491"/>
      <c r="AO19" s="114"/>
      <c r="AP19" s="114"/>
      <c r="AQ19" s="114"/>
      <c r="AR19" s="114"/>
      <c r="AS19" s="114"/>
      <c r="AT19" s="114"/>
      <c r="AU19" s="114"/>
      <c r="AV19" s="313">
        <f t="shared" si="1"/>
        <v>8</v>
      </c>
      <c r="AW19" s="314" t="str">
        <f t="shared" si="0"/>
        <v>砲丸投</v>
      </c>
      <c r="AX19" s="314">
        <f t="shared" si="0"/>
        <v>4</v>
      </c>
      <c r="AY19" s="314">
        <f t="shared" si="0"/>
        <v>8</v>
      </c>
      <c r="AZ19" s="314">
        <f t="shared" si="0"/>
        <v>0</v>
      </c>
      <c r="BA19" s="114"/>
      <c r="BB19" s="114"/>
      <c r="BC19" s="114"/>
      <c r="BD19" s="114"/>
      <c r="BE19" s="114"/>
      <c r="BF19" s="114"/>
      <c r="BG19" s="114"/>
      <c r="BH19"/>
      <c r="BI19"/>
      <c r="BJ19"/>
      <c r="BK19"/>
      <c r="BL19"/>
      <c r="BM19"/>
      <c r="BN19" s="211"/>
      <c r="BO19"/>
      <c r="BP19"/>
      <c r="BQ19"/>
      <c r="BR19"/>
      <c r="BS19"/>
      <c r="BT19"/>
      <c r="BU19"/>
      <c r="BV19"/>
      <c r="BW19"/>
      <c r="BX19"/>
      <c r="BY19"/>
      <c r="BZ19"/>
      <c r="CA19"/>
      <c r="CB19"/>
      <c r="CC19" s="211"/>
      <c r="CD19"/>
      <c r="CE19"/>
      <c r="CF19"/>
      <c r="CG19"/>
      <c r="CH19"/>
      <c r="CI19"/>
      <c r="CJ19"/>
      <c r="CK19"/>
      <c r="CL19"/>
      <c r="CM19"/>
      <c r="CN19"/>
      <c r="CO19"/>
      <c r="CP19"/>
      <c r="CQ19"/>
      <c r="CR19"/>
      <c r="CS19"/>
      <c r="CT19"/>
      <c r="CU19"/>
      <c r="CV19"/>
      <c r="CW19"/>
      <c r="CX19"/>
    </row>
    <row r="20" spans="1:102" s="116" customFormat="1" ht="5.25" customHeight="1">
      <c r="A20" s="126"/>
      <c r="B20" s="126"/>
      <c r="C20" s="126"/>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313">
        <f t="shared" si="1"/>
        <v>9</v>
      </c>
      <c r="AW20" s="314" t="str">
        <f t="shared" si="0"/>
        <v>円盤投</v>
      </c>
      <c r="AX20" s="314">
        <f t="shared" si="0"/>
        <v>4</v>
      </c>
      <c r="AY20" s="314">
        <f t="shared" si="0"/>
        <v>9</v>
      </c>
      <c r="AZ20" s="314">
        <f t="shared" si="0"/>
        <v>0</v>
      </c>
      <c r="BA20" s="114"/>
      <c r="BB20" s="114"/>
      <c r="BC20" s="114"/>
      <c r="BD20" s="114"/>
      <c r="BE20" s="114"/>
      <c r="BF20" s="114"/>
      <c r="BG20" s="114"/>
      <c r="BH20"/>
      <c r="BI20"/>
      <c r="BJ20"/>
      <c r="BK20"/>
      <c r="BL20"/>
      <c r="BM20"/>
      <c r="BN20" s="211"/>
      <c r="BO20"/>
      <c r="BP20"/>
      <c r="BQ20"/>
      <c r="BR20"/>
      <c r="BS20"/>
      <c r="BT20"/>
      <c r="BU20"/>
      <c r="BV20"/>
      <c r="BW20"/>
      <c r="BX20"/>
      <c r="BY20"/>
      <c r="BZ20"/>
      <c r="CA20"/>
      <c r="CB20"/>
      <c r="CC20" s="211"/>
      <c r="CD20"/>
      <c r="CE20"/>
      <c r="CF20"/>
      <c r="CG20"/>
      <c r="CH20"/>
      <c r="CI20"/>
      <c r="CJ20"/>
      <c r="CK20"/>
      <c r="CL20"/>
      <c r="CM20"/>
      <c r="CN20"/>
      <c r="CO20"/>
      <c r="CP20"/>
      <c r="CQ20"/>
      <c r="CR20"/>
      <c r="CS20"/>
      <c r="CT20"/>
      <c r="CU20"/>
      <c r="CV20"/>
      <c r="CW20"/>
      <c r="CX20"/>
    </row>
    <row r="21" spans="1:102" s="116" customFormat="1" ht="18" customHeight="1">
      <c r="A21" s="347" t="s">
        <v>41</v>
      </c>
      <c r="B21" s="348"/>
      <c r="C21" s="348"/>
      <c r="D21" s="348"/>
      <c r="E21" s="349"/>
      <c r="G21" s="270" t="s">
        <v>127</v>
      </c>
      <c r="H21" s="270"/>
      <c r="I21"/>
      <c r="J21"/>
      <c r="K21" s="402" t="s">
        <v>45</v>
      </c>
      <c r="L21" s="403"/>
      <c r="M21" s="403"/>
      <c r="N21" s="403" t="s">
        <v>46</v>
      </c>
      <c r="O21" s="403"/>
      <c r="P21" s="403" t="s">
        <v>47</v>
      </c>
      <c r="Q21" s="403"/>
      <c r="R21" s="403"/>
      <c r="S21" s="404"/>
      <c r="T21" s="126"/>
      <c r="U21" s="114"/>
      <c r="W21" s="114"/>
      <c r="X21" s="127"/>
      <c r="Y21" s="401" t="s">
        <v>14</v>
      </c>
      <c r="Z21" s="401"/>
      <c r="AA21" s="401"/>
      <c r="AB21" s="401"/>
      <c r="AC21" s="401"/>
      <c r="AD21" s="126"/>
      <c r="AE21" s="114"/>
      <c r="AF21" s="114"/>
      <c r="AG21" s="114"/>
      <c r="AH21" s="114"/>
      <c r="AI21" s="114"/>
      <c r="AJ21" s="114"/>
      <c r="AK21" s="114"/>
      <c r="AL21" s="114"/>
      <c r="AM21" s="114"/>
      <c r="AN21" s="114"/>
      <c r="AO21" s="114"/>
      <c r="AP21" s="114"/>
      <c r="AQ21" s="114"/>
      <c r="AR21" s="114"/>
      <c r="AS21" s="114"/>
      <c r="AT21" s="114"/>
      <c r="AU21" s="114"/>
      <c r="AV21" s="313">
        <f t="shared" si="1"/>
        <v>10</v>
      </c>
      <c r="AW21" s="314" t="str">
        <f t="shared" si="0"/>
        <v>やり投</v>
      </c>
      <c r="AX21" s="314">
        <f t="shared" si="0"/>
        <v>4</v>
      </c>
      <c r="AY21" s="314">
        <f t="shared" si="0"/>
        <v>10</v>
      </c>
      <c r="AZ21" s="314">
        <f t="shared" si="0"/>
        <v>0</v>
      </c>
      <c r="BA21" s="114"/>
      <c r="BB21" s="114"/>
      <c r="BC21" s="114"/>
      <c r="BD21" s="114"/>
      <c r="BE21" s="114"/>
      <c r="BF21" s="114"/>
      <c r="BG21" s="114"/>
      <c r="BH21"/>
      <c r="BI21"/>
      <c r="BJ21"/>
      <c r="BK21"/>
      <c r="BL21"/>
      <c r="BM21"/>
      <c r="BN21" s="211"/>
      <c r="BO21"/>
      <c r="BP21"/>
      <c r="BQ21"/>
      <c r="BR21"/>
      <c r="BS21"/>
      <c r="BT21"/>
      <c r="BU21"/>
      <c r="BV21"/>
      <c r="BW21"/>
      <c r="BX21"/>
      <c r="BY21"/>
      <c r="BZ21"/>
      <c r="CA21"/>
      <c r="CB21"/>
      <c r="CC21" s="211"/>
      <c r="CD21"/>
      <c r="CE21"/>
      <c r="CF21"/>
      <c r="CG21"/>
      <c r="CH21"/>
      <c r="CI21"/>
      <c r="CJ21"/>
      <c r="CK21"/>
      <c r="CL21"/>
      <c r="CM21"/>
      <c r="CN21"/>
      <c r="CO21"/>
      <c r="CP21"/>
      <c r="CQ21"/>
      <c r="CR21"/>
      <c r="CS21"/>
      <c r="CT21"/>
      <c r="CU21"/>
      <c r="CV21"/>
      <c r="CW21"/>
      <c r="CX21"/>
    </row>
    <row r="22" spans="1:102" s="116" customFormat="1" ht="18" customHeight="1">
      <c r="A22" s="409"/>
      <c r="B22" s="410"/>
      <c r="C22" s="410"/>
      <c r="D22" s="410"/>
      <c r="E22" s="411"/>
      <c r="G22" s="114"/>
      <c r="H22" s="347" t="s">
        <v>34</v>
      </c>
      <c r="I22" s="348"/>
      <c r="J22" s="349"/>
      <c r="K22" s="408">
        <f>AS22</f>
        <v>0</v>
      </c>
      <c r="L22" s="406"/>
      <c r="M22" s="406"/>
      <c r="N22" s="406">
        <f>AT22</f>
        <v>0</v>
      </c>
      <c r="O22" s="406"/>
      <c r="P22" s="406">
        <f>K22+N22</f>
        <v>0</v>
      </c>
      <c r="Q22" s="406"/>
      <c r="R22" s="406"/>
      <c r="S22" s="407"/>
      <c r="T22" s="126" t="s">
        <v>8</v>
      </c>
      <c r="U22" s="405">
        <v>800</v>
      </c>
      <c r="V22" s="405"/>
      <c r="W22" s="405"/>
      <c r="X22" s="126" t="s">
        <v>9</v>
      </c>
      <c r="Y22" s="395">
        <f>IF(P22=0,"",P22*U22)</f>
      </c>
      <c r="Z22" s="396"/>
      <c r="AA22" s="396"/>
      <c r="AB22" s="396"/>
      <c r="AC22" s="397"/>
      <c r="AD22" s="114"/>
      <c r="AE22" s="114"/>
      <c r="AF22" s="114"/>
      <c r="AG22" s="114"/>
      <c r="AH22" s="114"/>
      <c r="AI22" s="114"/>
      <c r="AJ22" s="114"/>
      <c r="AK22" s="114"/>
      <c r="AL22" s="114"/>
      <c r="AM22" s="114"/>
      <c r="AN22" s="114"/>
      <c r="AO22" s="114"/>
      <c r="AP22" s="114"/>
      <c r="AQ22" s="114"/>
      <c r="AR22" s="114"/>
      <c r="AS22" s="114">
        <f>AT32+AT70</f>
        <v>0</v>
      </c>
      <c r="AT22" s="114">
        <f>AT48+AT92</f>
        <v>0</v>
      </c>
      <c r="AU22" s="114"/>
      <c r="AV22" s="313">
        <f t="shared" si="1"/>
        <v>11</v>
      </c>
      <c r="AW22" s="314">
        <f t="shared" si="0"/>
      </c>
      <c r="AX22" s="314">
        <f t="shared" si="0"/>
      </c>
      <c r="AY22" s="314">
        <f t="shared" si="0"/>
      </c>
      <c r="AZ22" s="314">
        <f t="shared" si="0"/>
      </c>
      <c r="BA22" s="114"/>
      <c r="BB22" s="114">
        <f>IF(A22="",0,1)</f>
        <v>0</v>
      </c>
      <c r="BC22" s="114"/>
      <c r="BD22" s="114"/>
      <c r="BE22" s="114"/>
      <c r="BF22" s="114"/>
      <c r="BG22" s="114"/>
      <c r="BH22"/>
      <c r="BI22"/>
      <c r="BJ22"/>
      <c r="BK22"/>
      <c r="BL22"/>
      <c r="BM22"/>
      <c r="BN22" s="211"/>
      <c r="BO22"/>
      <c r="BP22"/>
      <c r="BQ22"/>
      <c r="BR22"/>
      <c r="BS22"/>
      <c r="BT22"/>
      <c r="BU22"/>
      <c r="BV22"/>
      <c r="BW22"/>
      <c r="BX22"/>
      <c r="BY22"/>
      <c r="BZ22"/>
      <c r="CA22"/>
      <c r="CB22"/>
      <c r="CC22" s="211"/>
      <c r="CD22"/>
      <c r="CE22"/>
      <c r="CF22"/>
      <c r="CG22"/>
      <c r="CH22"/>
      <c r="CI22"/>
      <c r="CJ22"/>
      <c r="CK22"/>
      <c r="CL22"/>
      <c r="CM22"/>
      <c r="CN22"/>
      <c r="CO22"/>
      <c r="CP22"/>
      <c r="CQ22"/>
      <c r="CR22"/>
      <c r="CS22"/>
      <c r="CT22"/>
      <c r="CU22"/>
      <c r="CV22"/>
      <c r="CW22"/>
      <c r="CX22"/>
    </row>
    <row r="23" spans="1:102" s="116" customFormat="1" ht="18" customHeight="1">
      <c r="A23" s="450"/>
      <c r="B23" s="451"/>
      <c r="C23" s="451"/>
      <c r="D23" s="451"/>
      <c r="E23" s="452"/>
      <c r="G23" s="114"/>
      <c r="H23" s="347" t="s">
        <v>21</v>
      </c>
      <c r="I23" s="348"/>
      <c r="J23" s="348"/>
      <c r="K23" s="408">
        <f>AS23</f>
        <v>0</v>
      </c>
      <c r="L23" s="406"/>
      <c r="M23" s="406"/>
      <c r="N23" s="406">
        <f>AT23</f>
        <v>0</v>
      </c>
      <c r="O23" s="406"/>
      <c r="P23" s="406">
        <f>K23+N23</f>
        <v>0</v>
      </c>
      <c r="Q23" s="406"/>
      <c r="R23" s="406"/>
      <c r="S23" s="407"/>
      <c r="T23" s="126" t="s">
        <v>8</v>
      </c>
      <c r="U23" s="455">
        <v>800</v>
      </c>
      <c r="V23" s="455"/>
      <c r="W23" s="455"/>
      <c r="X23" s="126" t="s">
        <v>9</v>
      </c>
      <c r="Y23" s="395">
        <f>IF(P23=0,"",P23*U23)</f>
      </c>
      <c r="Z23" s="396"/>
      <c r="AA23" s="396"/>
      <c r="AB23" s="396"/>
      <c r="AC23" s="397"/>
      <c r="AD23" s="114"/>
      <c r="AE23" s="114"/>
      <c r="AF23" s="114"/>
      <c r="AG23" s="114"/>
      <c r="AH23" s="114"/>
      <c r="AI23" s="114"/>
      <c r="AJ23" s="114"/>
      <c r="AK23" s="114"/>
      <c r="AL23" s="114"/>
      <c r="AM23" s="114"/>
      <c r="AN23" s="114"/>
      <c r="AO23" s="114"/>
      <c r="AP23" s="114"/>
      <c r="AQ23" s="114"/>
      <c r="AR23" s="114"/>
      <c r="AS23" s="114">
        <f>AU32</f>
        <v>0</v>
      </c>
      <c r="AT23" s="114">
        <f>AU48</f>
        <v>0</v>
      </c>
      <c r="AU23" s="114"/>
      <c r="AV23" s="313">
        <f t="shared" si="1"/>
        <v>12</v>
      </c>
      <c r="AW23" s="314">
        <f t="shared" si="0"/>
      </c>
      <c r="AX23" s="314">
        <f t="shared" si="0"/>
      </c>
      <c r="AY23" s="314">
        <f t="shared" si="0"/>
      </c>
      <c r="AZ23" s="314">
        <f t="shared" si="0"/>
      </c>
      <c r="BA23" s="114"/>
      <c r="BB23" s="114">
        <f>IF(A23="",0,1)</f>
        <v>0</v>
      </c>
      <c r="BC23" s="114"/>
      <c r="BD23" s="114"/>
      <c r="BE23" s="114"/>
      <c r="BF23" s="114"/>
      <c r="BG23" s="114"/>
      <c r="BH23"/>
      <c r="BI23"/>
      <c r="BJ23"/>
      <c r="BK23"/>
      <c r="BL23"/>
      <c r="BM23"/>
      <c r="BN23" s="211"/>
      <c r="BO23"/>
      <c r="BP23"/>
      <c r="BQ23"/>
      <c r="BR23"/>
      <c r="BS23"/>
      <c r="BT23"/>
      <c r="BU23"/>
      <c r="BV23"/>
      <c r="BW23"/>
      <c r="BX23"/>
      <c r="BY23"/>
      <c r="BZ23"/>
      <c r="CA23"/>
      <c r="CB23"/>
      <c r="CC23" s="211"/>
      <c r="CD23"/>
      <c r="CE23"/>
      <c r="CF23"/>
      <c r="CG23"/>
      <c r="CH23"/>
      <c r="CI23"/>
      <c r="CJ23"/>
      <c r="CK23"/>
      <c r="CL23"/>
      <c r="CM23"/>
      <c r="CN23"/>
      <c r="CO23"/>
      <c r="CP23"/>
      <c r="CQ23"/>
      <c r="CR23"/>
      <c r="CS23"/>
      <c r="CT23"/>
      <c r="CU23"/>
      <c r="CV23"/>
      <c r="CW23"/>
      <c r="CX23"/>
    </row>
    <row r="24" spans="1:102" s="116" customFormat="1" ht="18" customHeight="1">
      <c r="A24" s="450"/>
      <c r="B24" s="451"/>
      <c r="C24" s="451"/>
      <c r="D24" s="451"/>
      <c r="E24" s="452"/>
      <c r="G24" s="270" t="s">
        <v>416</v>
      </c>
      <c r="H24" s="270"/>
      <c r="I24"/>
      <c r="J24"/>
      <c r="K24"/>
      <c r="L24"/>
      <c r="M24"/>
      <c r="N24"/>
      <c r="O24"/>
      <c r="P24"/>
      <c r="Q24"/>
      <c r="R24"/>
      <c r="S24"/>
      <c r="T24"/>
      <c r="U24"/>
      <c r="V24"/>
      <c r="W24"/>
      <c r="X24"/>
      <c r="Y24"/>
      <c r="Z24"/>
      <c r="AA24"/>
      <c r="AB24"/>
      <c r="AC24"/>
      <c r="AD24" s="114"/>
      <c r="AE24" s="114"/>
      <c r="AF24" s="361"/>
      <c r="AG24" s="361"/>
      <c r="AH24" s="114"/>
      <c r="AI24" s="114"/>
      <c r="AJ24" s="114"/>
      <c r="AK24" s="114"/>
      <c r="AL24" s="114"/>
      <c r="AM24" s="114"/>
      <c r="AN24" s="114"/>
      <c r="AO24" s="114"/>
      <c r="AP24" s="114"/>
      <c r="AQ24" s="114"/>
      <c r="AR24" s="114"/>
      <c r="AS24" s="114"/>
      <c r="AT24" s="114"/>
      <c r="AU24" s="114"/>
      <c r="AV24" s="313">
        <f t="shared" si="1"/>
        <v>13</v>
      </c>
      <c r="AW24" s="314">
        <f t="shared" si="0"/>
      </c>
      <c r="AX24" s="314">
        <f t="shared" si="0"/>
      </c>
      <c r="AY24" s="314">
        <f t="shared" si="0"/>
      </c>
      <c r="AZ24" s="314">
        <f t="shared" si="0"/>
      </c>
      <c r="BA24" s="114"/>
      <c r="BB24" s="114">
        <f>IF(A24="",0,1)</f>
        <v>0</v>
      </c>
      <c r="BC24" s="114">
        <f>IF(BB26&gt;1,2,BB26)</f>
        <v>0</v>
      </c>
      <c r="BD24" s="114"/>
      <c r="BE24" s="114"/>
      <c r="BF24" s="114"/>
      <c r="BG24" s="114"/>
      <c r="BH24"/>
      <c r="BI24"/>
      <c r="BJ24"/>
      <c r="BK24"/>
      <c r="BL24"/>
      <c r="BM24"/>
      <c r="BN24" s="211"/>
      <c r="BO24"/>
      <c r="BP24"/>
      <c r="BQ24"/>
      <c r="BR24"/>
      <c r="BS24"/>
      <c r="BT24"/>
      <c r="BU24"/>
      <c r="BV24"/>
      <c r="BW24"/>
      <c r="BX24"/>
      <c r="BY24"/>
      <c r="BZ24"/>
      <c r="CA24"/>
      <c r="CB24"/>
      <c r="CC24" s="211"/>
      <c r="CD24"/>
      <c r="CE24"/>
      <c r="CF24"/>
      <c r="CG24"/>
      <c r="CH24"/>
      <c r="CI24"/>
      <c r="CJ24"/>
      <c r="CK24"/>
      <c r="CL24"/>
      <c r="CM24"/>
      <c r="CN24"/>
      <c r="CO24"/>
      <c r="CP24"/>
      <c r="CQ24"/>
      <c r="CR24"/>
      <c r="CS24"/>
      <c r="CT24"/>
      <c r="CU24"/>
      <c r="CV24"/>
      <c r="CW24"/>
      <c r="CX24"/>
    </row>
    <row r="25" spans="1:102" s="116" customFormat="1" ht="18" customHeight="1">
      <c r="A25" s="501"/>
      <c r="B25" s="502"/>
      <c r="C25" s="502"/>
      <c r="D25" s="502"/>
      <c r="E25" s="503"/>
      <c r="G25" s="274"/>
      <c r="H25" s="453">
        <f>IF(L24="","",IF(BC24=0,"","＊付数字は審判対応数･注）参照"))</f>
      </c>
      <c r="I25" s="453"/>
      <c r="J25" s="453"/>
      <c r="K25" s="453"/>
      <c r="L25" s="453"/>
      <c r="M25" s="453"/>
      <c r="N25" s="453"/>
      <c r="O25" s="453"/>
      <c r="P25" s="453"/>
      <c r="Q25" s="453"/>
      <c r="R25" s="453"/>
      <c r="S25" s="453"/>
      <c r="T25" s="274"/>
      <c r="U25" s="121"/>
      <c r="V25" s="121"/>
      <c r="W25" s="121"/>
      <c r="X25" s="273" t="s">
        <v>128</v>
      </c>
      <c r="Y25" s="395">
        <f>IF(SUM(Y22:AC24)=0,"",SUM(Y22:AC24))</f>
      </c>
      <c r="Z25" s="396"/>
      <c r="AA25" s="396"/>
      <c r="AB25" s="396"/>
      <c r="AC25" s="397"/>
      <c r="AU25" s="114"/>
      <c r="AV25" s="313">
        <f t="shared" si="1"/>
        <v>14</v>
      </c>
      <c r="AW25" s="314">
        <f t="shared" si="0"/>
      </c>
      <c r="AX25" s="314">
        <f t="shared" si="0"/>
      </c>
      <c r="AY25" s="314">
        <f t="shared" si="0"/>
      </c>
      <c r="AZ25" s="314">
        <f t="shared" si="0"/>
      </c>
      <c r="BA25" s="114"/>
      <c r="BB25" s="114">
        <f>IF(A25="",0,1)</f>
        <v>0</v>
      </c>
      <c r="BC25" s="114"/>
      <c r="BD25" s="114"/>
      <c r="BE25" s="114"/>
      <c r="BF25" s="114"/>
      <c r="BG25" s="114"/>
      <c r="BH25"/>
      <c r="BI25"/>
      <c r="BJ25"/>
      <c r="BK25"/>
      <c r="BL25"/>
      <c r="BM25"/>
      <c r="BN25" s="211"/>
      <c r="BO25"/>
      <c r="BP25"/>
      <c r="BQ25"/>
      <c r="BR25"/>
      <c r="BS25"/>
      <c r="BT25"/>
      <c r="BU25"/>
      <c r="BV25"/>
      <c r="BW25"/>
      <c r="BX25"/>
      <c r="BY25"/>
      <c r="BZ25"/>
      <c r="CA25"/>
      <c r="CB25"/>
      <c r="CC25" s="211"/>
      <c r="CD25"/>
      <c r="CE25"/>
      <c r="CF25"/>
      <c r="CG25"/>
      <c r="CH25"/>
      <c r="CI25"/>
      <c r="CJ25"/>
      <c r="CK25"/>
      <c r="CL25"/>
      <c r="CM25"/>
      <c r="CN25"/>
      <c r="CO25"/>
      <c r="CP25"/>
      <c r="CQ25"/>
      <c r="CR25"/>
      <c r="CS25"/>
      <c r="CT25"/>
      <c r="CU25"/>
      <c r="CV25"/>
      <c r="CW25"/>
      <c r="CX25"/>
    </row>
    <row r="26" spans="1:102" s="116" customFormat="1" ht="18" customHeight="1">
      <c r="A26" s="504"/>
      <c r="B26" s="504"/>
      <c r="C26" s="504"/>
      <c r="D26" s="504"/>
      <c r="E26" s="504"/>
      <c r="F26" s="219"/>
      <c r="G26" s="130" t="s">
        <v>11</v>
      </c>
      <c r="H26" s="130"/>
      <c r="AF26" s="126"/>
      <c r="AG26" s="114"/>
      <c r="AH26" s="114"/>
      <c r="AI26" s="114"/>
      <c r="AJ26" s="114"/>
      <c r="AK26" s="114"/>
      <c r="AL26" s="114"/>
      <c r="AM26" s="114"/>
      <c r="AN26" s="114"/>
      <c r="AO26" s="114"/>
      <c r="AP26" s="114"/>
      <c r="AQ26" s="114"/>
      <c r="AR26" s="114"/>
      <c r="AS26" s="114"/>
      <c r="AT26" s="114"/>
      <c r="AU26" s="114"/>
      <c r="AV26" s="313">
        <f t="shared" si="1"/>
        <v>15</v>
      </c>
      <c r="AW26" s="314">
        <f t="shared" si="0"/>
      </c>
      <c r="AX26" s="314">
        <f t="shared" si="0"/>
      </c>
      <c r="AY26" s="314">
        <f t="shared" si="0"/>
      </c>
      <c r="AZ26" s="314">
        <f t="shared" si="0"/>
      </c>
      <c r="BA26" s="114"/>
      <c r="BB26" s="114">
        <f>SUM(BB22:BB25)</f>
        <v>0</v>
      </c>
      <c r="BC26" s="114"/>
      <c r="BD26" s="114"/>
      <c r="BE26" s="114"/>
      <c r="BF26" s="114"/>
      <c r="BG26" s="114"/>
      <c r="BH26"/>
      <c r="BI26"/>
      <c r="BJ26"/>
      <c r="BK26"/>
      <c r="BL26"/>
      <c r="BM26"/>
      <c r="BN26" s="211"/>
      <c r="BO26"/>
      <c r="BP26"/>
      <c r="BQ26"/>
      <c r="BR26"/>
      <c r="BS26"/>
      <c r="BT26"/>
      <c r="BU26"/>
      <c r="BV26"/>
      <c r="BW26"/>
      <c r="BX26"/>
      <c r="BY26"/>
      <c r="BZ26"/>
      <c r="CA26"/>
      <c r="CB26"/>
      <c r="CC26" s="211"/>
      <c r="CD26"/>
      <c r="CE26"/>
      <c r="CF26"/>
      <c r="CG26"/>
      <c r="CH26"/>
      <c r="CI26"/>
      <c r="CJ26"/>
      <c r="CK26"/>
      <c r="CL26"/>
      <c r="CM26"/>
      <c r="CN26"/>
      <c r="CO26"/>
      <c r="CP26"/>
      <c r="CQ26"/>
      <c r="CR26"/>
      <c r="CS26"/>
      <c r="CT26"/>
      <c r="CU26"/>
      <c r="CV26"/>
      <c r="CW26"/>
      <c r="CX26"/>
    </row>
    <row r="27" spans="1:102" s="116" customFormat="1" ht="18" customHeight="1">
      <c r="A27" s="505"/>
      <c r="B27" s="505"/>
      <c r="C27" s="505"/>
      <c r="D27" s="505"/>
      <c r="E27" s="505"/>
      <c r="G27" s="369" t="s">
        <v>13</v>
      </c>
      <c r="H27" s="370"/>
      <c r="I27" s="370"/>
      <c r="J27" s="370"/>
      <c r="K27" s="370"/>
      <c r="L27" s="370"/>
      <c r="M27" s="371"/>
      <c r="N27" s="131"/>
      <c r="O27" s="378">
        <f>IF(N27=1,"希望","")</f>
      </c>
      <c r="P27" s="379"/>
      <c r="Q27" s="379"/>
      <c r="R27" s="380"/>
      <c r="S27" s="369" t="s">
        <v>36</v>
      </c>
      <c r="T27" s="371"/>
      <c r="U27" s="390"/>
      <c r="V27" s="391"/>
      <c r="W27" s="391"/>
      <c r="X27" s="379" t="s">
        <v>15</v>
      </c>
      <c r="Y27" s="380"/>
      <c r="Z27" s="369" t="s">
        <v>37</v>
      </c>
      <c r="AA27" s="371"/>
      <c r="AB27" s="390"/>
      <c r="AC27" s="391"/>
      <c r="AD27" s="391"/>
      <c r="AE27" s="391"/>
      <c r="AF27" s="269" t="s">
        <v>43</v>
      </c>
      <c r="AG27" s="368"/>
      <c r="AH27" s="368"/>
      <c r="AI27" s="370" t="s">
        <v>44</v>
      </c>
      <c r="AJ27" s="371"/>
      <c r="AK27"/>
      <c r="AL27"/>
      <c r="AU27" s="114"/>
      <c r="AV27" s="313"/>
      <c r="AW27" s="314">
        <v>5</v>
      </c>
      <c r="AX27" s="313">
        <v>10</v>
      </c>
      <c r="AY27" s="313">
        <v>11</v>
      </c>
      <c r="AZ27" s="313">
        <v>16</v>
      </c>
      <c r="BA27" s="114"/>
      <c r="BB27" s="114"/>
      <c r="BC27" s="114"/>
      <c r="BD27" s="114"/>
      <c r="BE27" s="114"/>
      <c r="BF27" s="114"/>
      <c r="BG27" s="114"/>
      <c r="BH27"/>
      <c r="BI27"/>
      <c r="BJ27"/>
      <c r="BK27"/>
      <c r="BL27"/>
      <c r="BM27"/>
      <c r="BN27" s="211"/>
      <c r="BO27"/>
      <c r="BP27"/>
      <c r="BQ27"/>
      <c r="BR27"/>
      <c r="BS27"/>
      <c r="BT27"/>
      <c r="BU27"/>
      <c r="BV27"/>
      <c r="BW27"/>
      <c r="BX27"/>
      <c r="BY27"/>
      <c r="BZ27"/>
      <c r="CA27"/>
      <c r="CB27"/>
      <c r="CC27" s="211"/>
      <c r="CD27"/>
      <c r="CE27"/>
      <c r="CF27"/>
      <c r="CG27"/>
      <c r="CH27"/>
      <c r="CI27"/>
      <c r="CJ27"/>
      <c r="CK27"/>
      <c r="CL27"/>
      <c r="CM27"/>
      <c r="CN27"/>
      <c r="CO27"/>
      <c r="CP27"/>
      <c r="CQ27"/>
      <c r="CR27"/>
      <c r="CS27" s="114"/>
      <c r="CT27" s="114"/>
      <c r="CU27" s="114"/>
      <c r="CV27" s="114"/>
      <c r="CW27" s="114"/>
      <c r="CX27" s="114"/>
    </row>
    <row r="28" spans="1:102" s="116" customFormat="1" ht="18" customHeight="1">
      <c r="A28" s="505"/>
      <c r="B28" s="505"/>
      <c r="C28" s="505"/>
      <c r="D28" s="505"/>
      <c r="E28" s="505"/>
      <c r="G28" s="369" t="s">
        <v>12</v>
      </c>
      <c r="H28" s="370"/>
      <c r="I28" s="370"/>
      <c r="J28" s="370"/>
      <c r="K28" s="370"/>
      <c r="L28" s="370"/>
      <c r="M28" s="371"/>
      <c r="N28" s="131"/>
      <c r="O28" s="378">
        <f>IF(N28=1,"希望","")</f>
      </c>
      <c r="P28" s="379"/>
      <c r="Q28" s="379"/>
      <c r="R28" s="380"/>
      <c r="S28" s="369" t="s">
        <v>36</v>
      </c>
      <c r="T28" s="371"/>
      <c r="U28" s="390"/>
      <c r="V28" s="391"/>
      <c r="W28" s="391"/>
      <c r="X28" s="379" t="s">
        <v>15</v>
      </c>
      <c r="Y28" s="380"/>
      <c r="Z28" s="369" t="s">
        <v>37</v>
      </c>
      <c r="AA28" s="371"/>
      <c r="AB28" s="390"/>
      <c r="AC28" s="391"/>
      <c r="AD28" s="391"/>
      <c r="AE28" s="391"/>
      <c r="AF28" s="269" t="s">
        <v>43</v>
      </c>
      <c r="AG28" s="368"/>
      <c r="AH28" s="368"/>
      <c r="AI28" s="370" t="s">
        <v>44</v>
      </c>
      <c r="AJ28" s="371"/>
      <c r="AK28"/>
      <c r="AL28"/>
      <c r="AN28" s="114"/>
      <c r="AO28" s="114"/>
      <c r="AP28" s="114"/>
      <c r="AQ28" s="114"/>
      <c r="AR28" s="114"/>
      <c r="AS28" s="114"/>
      <c r="AT28" s="114"/>
      <c r="AU28" s="114"/>
      <c r="BA28" s="114"/>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s="114"/>
      <c r="CT28" s="114"/>
      <c r="CU28" s="114"/>
      <c r="CV28" s="114"/>
      <c r="CW28" s="114"/>
      <c r="CX28" s="114"/>
    </row>
    <row r="29" spans="1:102" s="116" customFormat="1" ht="6" customHeight="1" thickBot="1">
      <c r="A29" s="114"/>
      <c r="B29" s="114"/>
      <c r="C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286"/>
      <c r="AQ29" s="114"/>
      <c r="AR29" s="114"/>
      <c r="AS29" s="114"/>
      <c r="AT29" s="114"/>
      <c r="AU29" s="114"/>
      <c r="AY29" s="37"/>
      <c r="AZ29" s="37"/>
      <c r="BA29" s="114"/>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s="114"/>
      <c r="CQ29" s="114"/>
      <c r="CR29" s="114"/>
      <c r="CS29" s="114"/>
      <c r="CT29" s="114"/>
      <c r="CU29" s="114"/>
      <c r="CV29" s="114"/>
      <c r="CW29" s="114"/>
      <c r="CX29" s="114"/>
    </row>
    <row r="30" spans="1:93" ht="16.5" customHeight="1">
      <c r="A30" s="447" t="s">
        <v>42</v>
      </c>
      <c r="B30" s="383" t="s">
        <v>18</v>
      </c>
      <c r="C30" s="385"/>
      <c r="D30" s="383" t="s">
        <v>0</v>
      </c>
      <c r="E30" s="384"/>
      <c r="F30" s="384"/>
      <c r="G30" s="384"/>
      <c r="H30" s="384"/>
      <c r="I30" s="384"/>
      <c r="J30" s="384"/>
      <c r="K30" s="384"/>
      <c r="L30" s="384"/>
      <c r="M30" s="384"/>
      <c r="N30" s="384"/>
      <c r="O30" s="384"/>
      <c r="P30" s="384"/>
      <c r="Q30" s="385"/>
      <c r="R30" s="435"/>
      <c r="S30" s="383" t="s">
        <v>5</v>
      </c>
      <c r="T30" s="384"/>
      <c r="U30" s="384"/>
      <c r="V30" s="384"/>
      <c r="W30" s="384"/>
      <c r="X30" s="384"/>
      <c r="Y30" s="384"/>
      <c r="Z30" s="384"/>
      <c r="AA30" s="384"/>
      <c r="AB30" s="384"/>
      <c r="AC30" s="385"/>
      <c r="AD30" s="445"/>
      <c r="AE30" s="383" t="s">
        <v>6</v>
      </c>
      <c r="AF30" s="384"/>
      <c r="AG30" s="384"/>
      <c r="AH30" s="384"/>
      <c r="AI30" s="384"/>
      <c r="AJ30" s="384"/>
      <c r="AK30" s="384"/>
      <c r="AL30" s="384"/>
      <c r="AM30" s="384"/>
      <c r="AN30" s="384"/>
      <c r="AO30" s="421" t="s">
        <v>4</v>
      </c>
      <c r="AP30" s="422"/>
      <c r="AV30" s="315">
        <v>1</v>
      </c>
      <c r="AW30" s="314" t="str">
        <f>IF(ISERROR(VLOOKUP($AV30,リレー男２,AW$32,FALSE))=TRUE,"",IF(VLOOKUP($AV30,リレー男２,AW$32,FALSE)="","",VLOOKUP($AV30,リレー男２,AW$32,FALSE)))</f>
        <v>一般・高校</v>
      </c>
      <c r="AX30" s="314" t="str">
        <f>IF(ISERROR(VLOOKUP($AV30,リレー男２,AX$32,FALSE))=TRUE,"",IF(VLOOKUP($AV30,リレー男２,AX$32,FALSE)="","",VLOOKUP($AV30,リレー男２,AX$32,FALSE)))</f>
        <v>00:D0400</v>
      </c>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row>
    <row r="31" spans="1:102" ht="16.5" customHeight="1">
      <c r="A31" s="448"/>
      <c r="B31" s="438" t="s">
        <v>19</v>
      </c>
      <c r="C31" s="404" t="s">
        <v>20</v>
      </c>
      <c r="D31" s="118" t="s">
        <v>51</v>
      </c>
      <c r="E31" s="386" t="s">
        <v>33</v>
      </c>
      <c r="F31" s="387"/>
      <c r="G31" s="387"/>
      <c r="H31" s="388"/>
      <c r="I31" s="440" t="s">
        <v>352</v>
      </c>
      <c r="J31" s="441"/>
      <c r="K31" s="441"/>
      <c r="L31" s="441"/>
      <c r="M31" s="441"/>
      <c r="N31" s="441"/>
      <c r="O31" s="441"/>
      <c r="P31" s="442"/>
      <c r="Q31" s="428" t="str">
        <f>IF(AS$16="","年齢",IF(AS$16=1,"年齢","学年"))</f>
        <v>年齢</v>
      </c>
      <c r="R31" s="436"/>
      <c r="S31" s="430" t="s">
        <v>3</v>
      </c>
      <c r="T31" s="431"/>
      <c r="U31" s="431"/>
      <c r="V31" s="432"/>
      <c r="W31" s="430" t="s">
        <v>1</v>
      </c>
      <c r="X31" s="431"/>
      <c r="Y31" s="431"/>
      <c r="Z31" s="431"/>
      <c r="AA31" s="432"/>
      <c r="AB31" s="430" t="s">
        <v>2</v>
      </c>
      <c r="AC31" s="432"/>
      <c r="AD31" s="446"/>
      <c r="AE31" s="430" t="s">
        <v>3</v>
      </c>
      <c r="AF31" s="431"/>
      <c r="AG31" s="432"/>
      <c r="AH31" s="430" t="s">
        <v>1</v>
      </c>
      <c r="AI31" s="431"/>
      <c r="AJ31" s="431"/>
      <c r="AK31" s="431"/>
      <c r="AL31" s="432"/>
      <c r="AM31" s="430" t="s">
        <v>2</v>
      </c>
      <c r="AN31" s="432"/>
      <c r="AO31" s="423"/>
      <c r="AP31" s="424"/>
      <c r="AR31" s="316" t="s">
        <v>350</v>
      </c>
      <c r="AT31" s="316" t="s">
        <v>3</v>
      </c>
      <c r="AU31" s="316" t="s">
        <v>351</v>
      </c>
      <c r="AV31" s="315">
        <v>2</v>
      </c>
      <c r="AW31" s="314">
        <f>IF(ISERROR(VLOOKUP($AV31,リレー男２,AW$32,FALSE))=TRUE,"",IF(VLOOKUP($AV31,リレー男２,AW$32,FALSE)="","",VLOOKUP($AV31,リレー男２,AW$32,FALSE)))</f>
      </c>
      <c r="AX31" s="314">
        <f>IF(ISERROR(VLOOKUP($AV31,リレー男２,AX$32,FALSE))=TRUE,"",IF(VLOOKUP($AV31,リレー男２,AX$32,FALSE)="","",VLOOKUP($AV31,リレー男２,AX$32,FALSE)))</f>
      </c>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X31" s="114">
        <f>CO92+SUM(CX50:CX162)</f>
        <v>0</v>
      </c>
    </row>
    <row r="32" spans="1:102" ht="16.5" customHeight="1" thickBot="1">
      <c r="A32" s="449"/>
      <c r="B32" s="439"/>
      <c r="C32" s="427"/>
      <c r="D32" s="119" t="s">
        <v>53</v>
      </c>
      <c r="E32" s="120" t="s">
        <v>411</v>
      </c>
      <c r="F32" s="398" t="s">
        <v>52</v>
      </c>
      <c r="G32" s="399"/>
      <c r="H32" s="400"/>
      <c r="I32" s="443" t="s">
        <v>411</v>
      </c>
      <c r="J32" s="444"/>
      <c r="K32" s="444"/>
      <c r="L32" s="444"/>
      <c r="M32" s="398" t="s">
        <v>52</v>
      </c>
      <c r="N32" s="399"/>
      <c r="O32" s="399"/>
      <c r="P32" s="400"/>
      <c r="Q32" s="429"/>
      <c r="R32" s="437"/>
      <c r="S32" s="425"/>
      <c r="T32" s="433"/>
      <c r="U32" s="433"/>
      <c r="V32" s="434"/>
      <c r="W32" s="425"/>
      <c r="X32" s="433"/>
      <c r="Y32" s="433"/>
      <c r="Z32" s="433"/>
      <c r="AA32" s="434"/>
      <c r="AB32" s="425" t="s">
        <v>7</v>
      </c>
      <c r="AC32" s="434"/>
      <c r="AD32" s="434"/>
      <c r="AE32" s="425"/>
      <c r="AF32" s="433"/>
      <c r="AG32" s="434"/>
      <c r="AH32" s="425"/>
      <c r="AI32" s="433"/>
      <c r="AJ32" s="433"/>
      <c r="AK32" s="433"/>
      <c r="AL32" s="434"/>
      <c r="AM32" s="425" t="s">
        <v>7</v>
      </c>
      <c r="AN32" s="434"/>
      <c r="AO32" s="425"/>
      <c r="AP32" s="426"/>
      <c r="AR32" s="114">
        <f>SUM(AR35:AR62)</f>
        <v>0</v>
      </c>
      <c r="AT32" s="114">
        <f>SUM(AT34:AT47)+SUM(AS34:AS47)</f>
        <v>0</v>
      </c>
      <c r="AU32" s="114">
        <f>SUM(AU34:AU47)</f>
        <v>0</v>
      </c>
      <c r="AV32" s="313"/>
      <c r="AW32" s="314">
        <v>6</v>
      </c>
      <c r="AX32" s="313">
        <v>20</v>
      </c>
      <c r="BB32" s="114" t="s">
        <v>0</v>
      </c>
      <c r="BN32" s="211">
        <v>2</v>
      </c>
      <c r="BV32" s="114">
        <v>2</v>
      </c>
      <c r="BW32" s="114">
        <v>3</v>
      </c>
      <c r="BX32" s="114">
        <v>4</v>
      </c>
      <c r="CC32" s="211">
        <v>2</v>
      </c>
      <c r="CK32" s="114">
        <v>2</v>
      </c>
      <c r="CL32" s="114">
        <v>3</v>
      </c>
      <c r="CM32" s="114">
        <v>4</v>
      </c>
      <c r="CS32"/>
      <c r="CT32">
        <v>3</v>
      </c>
      <c r="CU32"/>
      <c r="CV32"/>
      <c r="CW32">
        <v>2</v>
      </c>
      <c r="CX32" s="114">
        <f>CO71+SUM(CX35:CX48)</f>
        <v>0</v>
      </c>
    </row>
    <row r="33" spans="1:101" s="116" customFormat="1" ht="18" customHeight="1" thickBot="1">
      <c r="A33" s="2" t="s">
        <v>16</v>
      </c>
      <c r="B33" s="2"/>
      <c r="C33" s="2"/>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f>SUM(AR34:AR47)+SUM(AR72:AR91)</f>
        <v>0</v>
      </c>
      <c r="AS33" s="114"/>
      <c r="AT33" s="114"/>
      <c r="AU33" s="114"/>
      <c r="BA33" s="114"/>
      <c r="BB33" s="114"/>
      <c r="BC33" s="114"/>
      <c r="BD33" s="114"/>
      <c r="BE33" s="114"/>
      <c r="BF33" s="114"/>
      <c r="BG33" s="114"/>
      <c r="BH33" s="114"/>
      <c r="BI33" s="114"/>
      <c r="BJ33" s="114"/>
      <c r="BK33" s="114"/>
      <c r="BL33" s="114"/>
      <c r="BM33" s="114"/>
      <c r="BN33" s="211"/>
      <c r="BO33" s="114"/>
      <c r="BP33" s="114"/>
      <c r="BQ33" s="114"/>
      <c r="BR33" s="114"/>
      <c r="BS33" s="114"/>
      <c r="BT33" s="114"/>
      <c r="BU33" s="114"/>
      <c r="BV33" s="114"/>
      <c r="BW33" s="114"/>
      <c r="BX33" s="114" t="s">
        <v>100</v>
      </c>
      <c r="BY33" s="114"/>
      <c r="BZ33" s="114">
        <f>SUM(BZ34:BZ47)</f>
        <v>0</v>
      </c>
      <c r="CA33" s="114"/>
      <c r="CB33" s="114"/>
      <c r="CC33" s="211"/>
      <c r="CD33" s="114"/>
      <c r="CE33" s="114"/>
      <c r="CF33" s="114"/>
      <c r="CG33" s="114"/>
      <c r="CH33" s="114"/>
      <c r="CI33" s="114"/>
      <c r="CJ33" s="114"/>
      <c r="CK33" s="114"/>
      <c r="CL33" s="114"/>
      <c r="CM33" s="114" t="s">
        <v>100</v>
      </c>
      <c r="CN33" s="114"/>
      <c r="CO33" s="114">
        <f>BZ33+SUM(CO34:CO47)</f>
        <v>0</v>
      </c>
      <c r="CP33" s="114"/>
      <c r="CQ33" s="114"/>
      <c r="CR33" s="114"/>
      <c r="CS33"/>
      <c r="CT33"/>
      <c r="CU33"/>
      <c r="CV33"/>
      <c r="CW33"/>
    </row>
    <row r="34" spans="1:102" ht="19.5" customHeight="1">
      <c r="A34" s="132"/>
      <c r="B34" s="133"/>
      <c r="C34" s="134">
        <f>IF(B34=1,IF(AS$23=1,"",VLOOKUP(AU34,チーム,AT$15,FALSE)),"")</f>
      </c>
      <c r="D34" s="325"/>
      <c r="E34" s="271"/>
      <c r="F34" s="271"/>
      <c r="G34" s="271"/>
      <c r="H34" s="271"/>
      <c r="I34" s="517"/>
      <c r="J34" s="517"/>
      <c r="K34" s="517"/>
      <c r="L34" s="517"/>
      <c r="M34" s="517"/>
      <c r="N34" s="517"/>
      <c r="O34" s="517"/>
      <c r="P34" s="135"/>
      <c r="Q34" s="306"/>
      <c r="R34" s="136"/>
      <c r="S34" s="136"/>
      <c r="T34" s="137"/>
      <c r="U34" s="137"/>
      <c r="V34" s="138"/>
      <c r="W34" s="3"/>
      <c r="X34" s="44">
        <f>IF($B34="","","分")</f>
      </c>
      <c r="Y34" s="9"/>
      <c r="Z34" s="44">
        <f>IF($B34="","","秒")</f>
      </c>
      <c r="AA34" s="17"/>
      <c r="AB34" s="139"/>
      <c r="AC34" s="140">
        <f>IF(B34="","",IF(AB34=2,"手",""))</f>
      </c>
      <c r="AD34" s="141"/>
      <c r="AE34" s="141"/>
      <c r="AF34" s="141"/>
      <c r="AG34" s="141"/>
      <c r="AH34" s="141"/>
      <c r="AI34" s="141"/>
      <c r="AJ34" s="141"/>
      <c r="AK34" s="141"/>
      <c r="AL34" s="141"/>
      <c r="AM34" s="141"/>
      <c r="AN34" s="141"/>
      <c r="AO34" s="141"/>
      <c r="AP34" s="142"/>
      <c r="AR34" s="114">
        <f>IF(D34="","",1)</f>
      </c>
      <c r="AS34" s="114">
        <f>IF(D34="","",IF(S34="","",1))</f>
      </c>
      <c r="AT34" s="114">
        <f>IF(D34="","",IF(AE34="","",1))</f>
      </c>
      <c r="AU34" s="114">
        <f>IF(B34=1,1,0)</f>
        <v>0</v>
      </c>
      <c r="AV34" s="313">
        <v>1</v>
      </c>
      <c r="AW34" s="314" t="str">
        <f aca="true" t="shared" si="2" ref="AW34:AZ48">IF(ISERROR(VLOOKUP($AV34,競技女３,AW$49,FALSE))=TRUE,"",IF(VLOOKUP($AV34,競技女３,AW$49,FALSE)="","",VLOOKUP($AV34,競技女３,AW$49,FALSE)))</f>
        <v>１００ｍ</v>
      </c>
      <c r="AX34" s="314">
        <f t="shared" si="2"/>
        <v>1</v>
      </c>
      <c r="AY34" s="314">
        <f t="shared" si="2"/>
        <v>1</v>
      </c>
      <c r="AZ34" s="314">
        <f t="shared" si="2"/>
        <v>0</v>
      </c>
      <c r="BB34" s="114">
        <f>IF(BD34="","",SUM(BI$29:BI34))</f>
      </c>
      <c r="BC34" s="114">
        <f aca="true" t="shared" si="3" ref="BC34:BC47">IF(D34="","",D34)</f>
      </c>
      <c r="BD34" s="114">
        <f aca="true" t="shared" si="4" ref="BD34:BD47">IF(E34="","",E34&amp;"　"&amp;IF(F34="","",F34))</f>
      </c>
      <c r="BE34" s="114">
        <f>IF(I34="","",I34&amp;" "&amp;IF(M34="","",M34))</f>
      </c>
      <c r="BF34" s="114">
        <f aca="true" t="shared" si="5" ref="BF34:BF47">IF(Q34="","",Q34)</f>
      </c>
      <c r="BG34" s="114">
        <f>IF(BD34="","","男")</f>
      </c>
      <c r="BH34" s="114">
        <f>IF(BD34="","",0)</f>
      </c>
      <c r="BI34" s="114">
        <f>IF(BD34="","",1)</f>
      </c>
      <c r="BM34" s="218">
        <f>IF(BW34="","",SUM(BZ$34:BZ34))</f>
      </c>
      <c r="BN34" s="211">
        <f>IF($S34="","",VLOOKUP(BY34,競技男２,BN$32,FALSE))</f>
      </c>
      <c r="BO34" s="114">
        <f>IF(BW34="","",IF(E34="","",BB34))</f>
      </c>
      <c r="BW34" s="114">
        <f>IF(S34="","",VLOOKUP($S34,競技男１,BW$32,FALSE))</f>
      </c>
      <c r="BX34" s="114">
        <f>IF($S34="","",VLOOKUP($S34,競技男１,BX$32,FALSE))</f>
      </c>
      <c r="BY34" s="114">
        <f>IF($S34="","",IF(BX34&gt;9,BW34*100+IF(VALUE(BF34)&gt;BX34-6,VALUE(BF34),BX34-6),BW34))</f>
      </c>
      <c r="BZ34" s="114">
        <f>IF(BW34="","",1)</f>
      </c>
      <c r="CB34" s="218">
        <f>IF(CL34="","",BZ$33+SUM(CO$34:CO34))</f>
      </c>
      <c r="CC34" s="211">
        <f>IF($AE34="","",VLOOKUP(CN34,競技男２,CC$32,FALSE))</f>
      </c>
      <c r="CD34" s="114">
        <f>IF(CL34="","",IF(E34="","",BB34))</f>
      </c>
      <c r="CL34" s="114">
        <f>IF($AE34="","",VLOOKUP($AE34,競技男１,CL$32,FALSE))</f>
      </c>
      <c r="CM34" s="114">
        <f>IF($AE34="","",VLOOKUP($AE34,競技男１,CM$32,FALSE))</f>
      </c>
      <c r="CN34" s="114">
        <f>IF($AE34="","",IF(CM34&gt;9,CL34*100+IF(VALUE(BF34)&gt;CM34-6,VALUE(BF34),CM34-6),CL34))</f>
      </c>
      <c r="CO34" s="114">
        <f>IF(CL34="","",1)</f>
      </c>
      <c r="CS34" s="313"/>
      <c r="CT34" s="313">
        <f>IF(AU34=1,VLOOKUP(B34,リレー男１,CT$32,FALSE),"")</f>
      </c>
      <c r="CU34" s="317">
        <f>IF(B34=1,IF(LEN(W34)=2,1,""),"")</f>
      </c>
      <c r="CV34" s="317">
        <f>IF(B34=1,IF(W34&amp;Y34&amp;AA34="","",IF(W34="","",IF(CU34=1,"",W34))&amp;IF(CU34=1,W34,IF(Y34="","00",IF(LEN(Y34)&lt;2,"0"&amp;Y34,Y34)))&amp;IF(CU34=1,IF(Y34="",IF(AA34="",IF(AB34=2,".0",".00"),"."&amp;AA34),"."&amp;Y34),IF(AA34="",IF(AB34=2,".0",".00"),"."&amp;AA34))),"")</f>
      </c>
      <c r="CW34" s="318" t="e">
        <f>IF(AU34="","",IF(AS$23=1,"",VLOOKUP(AU34,チーム,CW$32,FALSE)))</f>
        <v>#N/A</v>
      </c>
      <c r="CX34" s="313"/>
    </row>
    <row r="35" spans="1:102" ht="19.5" customHeight="1">
      <c r="A35" s="143">
        <f>IF(E35="","",SUM(AR$34:AR35))</f>
      </c>
      <c r="B35" s="144"/>
      <c r="C35" s="145">
        <f>IF(B$34=1,1,"")</f>
      </c>
      <c r="D35" s="319"/>
      <c r="E35" s="320"/>
      <c r="F35" s="372"/>
      <c r="G35" s="373"/>
      <c r="H35" s="374"/>
      <c r="I35" s="381"/>
      <c r="J35" s="382"/>
      <c r="K35" s="382"/>
      <c r="L35" s="382"/>
      <c r="M35" s="372"/>
      <c r="N35" s="373"/>
      <c r="O35" s="373"/>
      <c r="P35" s="374"/>
      <c r="Q35" s="321"/>
      <c r="R35" s="147"/>
      <c r="S35" s="392"/>
      <c r="T35" s="393"/>
      <c r="U35" s="393"/>
      <c r="V35" s="394"/>
      <c r="W35" s="4"/>
      <c r="X35" s="54">
        <f aca="true" t="shared" si="6" ref="X35:X40">IF($S35="","",IF(ISERROR(VLOOKUP($S35,競技男１,$AT$15,FALSE))=TRUE,"",IF(VLOOKUP($S35,競技男１,$AT$15,FALSE)=2,"分",IF(VLOOKUP($S35,競技男１,$AT$15,FALSE)=3,"分",""))))</f>
      </c>
      <c r="Y35" s="10"/>
      <c r="Z35" s="54">
        <f aca="true" t="shared" si="7" ref="Z35:Z40">IF($S35="","",IF(ISERROR(VLOOKUP($S35,競技男１,$AT$15,FALSE))=TRUE,"",IF(VLOOKUP($S35,競技男１,$AT$15,FALSE)=4,"ｍ","秒")))</f>
      </c>
      <c r="AA35" s="15"/>
      <c r="AB35" s="128"/>
      <c r="AC35" s="148">
        <f aca="true" t="shared" si="8" ref="AC35:AC40">IF(S35="","",IF(VLOOKUP(S35,競技男１,AT$15,FALSE)&lt;4,IF(AB35=2,"手",""),""))</f>
      </c>
      <c r="AD35" s="147"/>
      <c r="AE35" s="481"/>
      <c r="AF35" s="482"/>
      <c r="AG35" s="483"/>
      <c r="AH35" s="8"/>
      <c r="AI35" s="61">
        <f aca="true" t="shared" si="9" ref="AI35:AI40">IF($AE35="","",IF(ISERROR(VLOOKUP($AE35,競技男１,$AT$15,FALSE))=TRUE,"",IF(VLOOKUP($AE35,競技男１,$AT$15,FALSE)=2,"分",IF(VLOOKUP($AE35,競技男１,$AT$15,FALSE)=3,"分",""))))</f>
      </c>
      <c r="AJ35" s="14"/>
      <c r="AK35" s="61">
        <f aca="true" t="shared" si="10" ref="AK35:AK40">IF($AE35="","",IF(ISERROR(VLOOKUP($AE35,競技男１,$AT$15,FALSE))=TRUE,"",IF(VLOOKUP($AE35,競技男１,$AT$15,FALSE)=4,"ｍ","秒")))</f>
      </c>
      <c r="AL35" s="20"/>
      <c r="AM35" s="150"/>
      <c r="AN35" s="151">
        <f aca="true" t="shared" si="11" ref="AN35:AN40">IF(AE35="","",IF(VLOOKUP(AE35,競技男１,AT$15,FALSE)&lt;4,IF(AM35=2,"手",""),""))</f>
      </c>
      <c r="AO35" s="481"/>
      <c r="AP35" s="484"/>
      <c r="AR35" s="114">
        <f aca="true" t="shared" si="12" ref="AR35:AR40">IF(E35="","",1)</f>
      </c>
      <c r="AS35" s="114">
        <f aca="true" t="shared" si="13" ref="AS35:AS40">IF(E35="","",IF(S35="","",1))</f>
      </c>
      <c r="AT35" s="114">
        <f aca="true" t="shared" si="14" ref="AT35:AT40">IF(E35="","",IF(AE35="","",1))</f>
      </c>
      <c r="AV35" s="313">
        <f>AV34+1</f>
        <v>2</v>
      </c>
      <c r="AW35" s="314" t="str">
        <f t="shared" si="2"/>
        <v>４００ｍ</v>
      </c>
      <c r="AX35" s="314">
        <f t="shared" si="2"/>
        <v>2</v>
      </c>
      <c r="AY35" s="314">
        <f t="shared" si="2"/>
        <v>2</v>
      </c>
      <c r="AZ35" s="314">
        <f t="shared" si="2"/>
        <v>0</v>
      </c>
      <c r="BB35" s="114">
        <f>IF(BD35="","",SUM(BI$29:BI35))</f>
      </c>
      <c r="BC35" s="114">
        <f t="shared" si="3"/>
      </c>
      <c r="BD35" s="114">
        <f>IF(E35="","",E35&amp;"　"&amp;IF(F35="","",F35))</f>
      </c>
      <c r="BE35" s="114">
        <f>IF(I35&amp;M35="","",WIDECHAR(IF(I35="","",I35&amp;" "&amp;IF(M35="","",M35))))</f>
      </c>
      <c r="BF35" s="114">
        <f t="shared" si="5"/>
      </c>
      <c r="BG35" s="114">
        <f>IF(BD35="","","男")</f>
      </c>
      <c r="BH35" s="114">
        <f>IF(BD35="","",1)</f>
      </c>
      <c r="BI35" s="114">
        <f>IF(BD35="","",1)</f>
      </c>
      <c r="BM35" s="218">
        <f>IF(BW35="","",SUM(BZ$34:BZ35))</f>
      </c>
      <c r="BN35" s="211">
        <f aca="true" t="shared" si="15" ref="BN35:BN40">IF(BW35="","",VLOOKUP(BY35,競技男２,BN$32,FALSE))</f>
      </c>
      <c r="BO35" s="114">
        <f>IF(BW35="","",IF(E35="","",BB35))</f>
      </c>
      <c r="BP35" s="114">
        <f>IF(E35="","",IF(S35="","",IF(BR35&amp;BS35&amp;BT35="","",BR35&amp;IF(BR35="",BS35,IF(BS35="","00",IF(LEN(BS35)&lt;2,"0"&amp;BS35,BS35)))&amp;"."&amp;IF(BT35="",IF(BV35=2,"0","00"),BT35))))</f>
      </c>
      <c r="BR35" s="114">
        <f>IF(BW35="","",IF(W35&amp;Y35&amp;AA35="","",IF(W35="","",IF(BU35=3,ASC(W35),IF(BU35=2,IF(LEN(W35)=2,"",ASC(W35)),"")))))</f>
      </c>
      <c r="BS35" s="114">
        <f>IF(BW35="","",IF(W35&amp;Y35&amp;AA35="","",IF(BU35=3,ASC(Y35),IF(BU35=2,IF(LEN(W35)=2,ASC(W35),ASC(Y35)),IF(W35="",IF(Y35="","",ASC(Y35)),ASC(W35))))))</f>
      </c>
      <c r="BT35" s="114">
        <f>IF(BW35="","",IF(W35&amp;Y35&amp;AA35="","",IF(BU35=3,IF(AA35="","",ASC(AA35)),IF(BU35=2,IF(LEN(W35)=2,IF(Y35="",IF(AA35="","",ASC(AA35)),ASC(Y35)),IF(AA35="","",ASC(AA35))),IF(W35="",IF(AA35="","",ASC(AA35)),IF(Y35="",IF(AA35="","",ASC(AA35)),ASC(Y35)))))))</f>
      </c>
      <c r="BU35" s="114">
        <f aca="true" t="shared" si="16" ref="BU35:BU47">IF(BW35="","",IF(ISERROR(VLOOKUP($S35,競技男１,$AT$15,FALSE))=TRUE,"",VLOOKUP($S35,競技男１,$AT$15,FALSE)))</f>
      </c>
      <c r="BV35" s="114">
        <f>IF(S35="","",IF(BU35&lt;4,IF(AB35="","",AB35),""))</f>
      </c>
      <c r="BW35" s="114">
        <f aca="true" t="shared" si="17" ref="BW35:BW40">IF(E35="","",IF(S35="","",VLOOKUP($S35,競技男１,BW$32,FALSE)))</f>
      </c>
      <c r="BX35" s="114">
        <f aca="true" t="shared" si="18" ref="BX35:BX40">IF(BW35="","",VLOOKUP($S35,競技男１,BX$32,FALSE))</f>
      </c>
      <c r="BY35" s="114">
        <f>IF(BW35="","",IF(BX35&gt;9,BW35*100+IF(VALUE(BF35)&gt;BX35-6,VALUE(BF35),BX35-6),BW35))</f>
      </c>
      <c r="BZ35" s="114">
        <f>IF(BW35="","",1)</f>
      </c>
      <c r="CB35" s="218">
        <f>IF(CL35="","",BZ$33+SUM(CO$34:CO35))</f>
      </c>
      <c r="CC35" s="211">
        <f aca="true" t="shared" si="19" ref="CC35:CC40">IF(CL35="","",VLOOKUP(CN35,競技男２,CC$32,FALSE))</f>
      </c>
      <c r="CD35" s="114">
        <f>IF(CL35="","",IF(E35="","",BB35))</f>
      </c>
      <c r="CE35" s="114">
        <f>IF(CL35="","",IF(AE35="","",IF(CG35&amp;CH35&amp;CI35="","",CG35&amp;IF(CG35="",CH35,IF(CH35="","00",IF(LEN(CH35)&lt;2,"0"&amp;CH35,CH35)))&amp;"."&amp;IF(CI35="",IF(CK35=2,"0","00"),CI35))))</f>
      </c>
      <c r="CG35" s="114">
        <f>IF(AH35&amp;AJ35&amp;AL35="","",IF(AH35="","",IF(CJ35=3,ASC(AH35),IF(CJ35=2,IF(LEN(AH35)=2,"",ASC(AH35)),""))))</f>
      </c>
      <c r="CH35" s="114">
        <f>IF(CL35="","",IF(AH35&amp;AJ35&amp;AL35="","",IF(CJ35=3,ASC(AJ35),IF(CJ35=2,IF(LEN(AH35)=2,ASC(AH35),ASC(AJ35)),IF(AH35="",IF(AJ35="","",ASC(AJ35)),ASC(AH35))))))</f>
      </c>
      <c r="CI35" s="114">
        <f>IF(CL35="","",IF(AH35&amp;AJ35&amp;AL35="","",IF(CJ35=3,IF(AL35="","",ASC(AL35)),IF(CJ35=2,IF(LEN(AH35)=2,IF(AJ35="",IF(AL35="","",ASC(AL35)),ASC(AJ35)),IF(AL35="","",ASC(AL35))),IF(AH35="",IF(AL35="","",ASC(AL35)),IF(AJ35="",IF(AL35="","",ASC(AL35)),ASC(AJ35)))))))</f>
      </c>
      <c r="CJ35" s="114">
        <f aca="true" t="shared" si="20" ref="CJ35:CJ40">IF(CL35="","",IF(ISERROR(VLOOKUP($AE35,競技男１,$AT$15,FALSE))=TRUE,"",VLOOKUP($AE35,競技男１,$AT$15,FALSE)))</f>
      </c>
      <c r="CK35" s="114">
        <f>IF(AE35="","",IF(CJ35&lt;4,IF(AM35="","",AM35),""))</f>
      </c>
      <c r="CL35" s="114">
        <f aca="true" t="shared" si="21" ref="CL35:CL40">IF(E35="","",IF($AE35="","",VLOOKUP($AE35,競技男１,CL$32,FALSE)))</f>
      </c>
      <c r="CM35" s="114">
        <f aca="true" t="shared" si="22" ref="CM35:CM40">IF(CL35="","",VLOOKUP($AE35,競技男１,CM$32,FALSE))</f>
      </c>
      <c r="CN35" s="114">
        <f>IF(CL35="","",IF(CM35&gt;9,CL35*100+IF(VALUE(BF35)&gt;CM35-6,VALUE(BF35),CM35-6),CL35))</f>
      </c>
      <c r="CO35" s="114">
        <f>IF(CL35="","",1)</f>
      </c>
      <c r="CS35" s="218">
        <f>IF(CX35="","",CO$71+SUM(CX$35:CX35))</f>
      </c>
      <c r="CT35" s="114">
        <f aca="true" t="shared" si="23" ref="CT35:CT40">IF($CT$34="","",IF($CX35="","",IF(CT$34="","",CT$34)))</f>
      </c>
      <c r="CU35" s="114">
        <f aca="true" t="shared" si="24" ref="CU35:CU40">IF(AU$34=1,IF(BB35="","",BB35),"")</f>
      </c>
      <c r="CV35" s="114">
        <f>IF($CT$34="","",IF($CX35="","",IF(CV$34="","",CV$34)))</f>
      </c>
      <c r="CW35" s="126">
        <f>IF($CT$34="","",IF($CX35="","",IF(CW$34="","",CW$34)))</f>
      </c>
      <c r="CX35" s="114">
        <f aca="true" t="shared" si="25" ref="CX35:CX47">IF(CU35="","",1)</f>
      </c>
    </row>
    <row r="36" spans="1:102" ht="19.5" customHeight="1">
      <c r="A36" s="143">
        <f>IF(E36="","",SUM(AR$34:AR36))</f>
      </c>
      <c r="B36" s="144"/>
      <c r="C36" s="145">
        <f>IF(B$34=1,C35+1,"")</f>
      </c>
      <c r="D36" s="319"/>
      <c r="E36" s="320"/>
      <c r="F36" s="372"/>
      <c r="G36" s="373"/>
      <c r="H36" s="374"/>
      <c r="I36" s="381"/>
      <c r="J36" s="382"/>
      <c r="K36" s="382"/>
      <c r="L36" s="382"/>
      <c r="M36" s="372"/>
      <c r="N36" s="373"/>
      <c r="O36" s="373"/>
      <c r="P36" s="374"/>
      <c r="Q36" s="321"/>
      <c r="R36" s="147"/>
      <c r="S36" s="392"/>
      <c r="T36" s="393"/>
      <c r="U36" s="393"/>
      <c r="V36" s="394"/>
      <c r="W36" s="4"/>
      <c r="X36" s="54">
        <f t="shared" si="6"/>
      </c>
      <c r="Y36" s="10"/>
      <c r="Z36" s="54">
        <f t="shared" si="7"/>
      </c>
      <c r="AA36" s="15"/>
      <c r="AB36" s="128"/>
      <c r="AC36" s="148">
        <f t="shared" si="8"/>
      </c>
      <c r="AD36" s="147"/>
      <c r="AE36" s="392"/>
      <c r="AF36" s="393"/>
      <c r="AG36" s="394"/>
      <c r="AH36" s="4"/>
      <c r="AI36" s="54">
        <f t="shared" si="9"/>
      </c>
      <c r="AJ36" s="10"/>
      <c r="AK36" s="54">
        <f t="shared" si="10"/>
      </c>
      <c r="AL36" s="15"/>
      <c r="AM36" s="128"/>
      <c r="AN36" s="148">
        <f t="shared" si="11"/>
      </c>
      <c r="AO36" s="392"/>
      <c r="AP36" s="465"/>
      <c r="AR36" s="114">
        <f t="shared" si="12"/>
      </c>
      <c r="AS36" s="114">
        <f t="shared" si="13"/>
      </c>
      <c r="AT36" s="114">
        <f t="shared" si="14"/>
      </c>
      <c r="AV36" s="313">
        <f aca="true" t="shared" si="26" ref="AV36:AV48">AV35+1</f>
        <v>3</v>
      </c>
      <c r="AW36" s="314" t="str">
        <f t="shared" si="2"/>
        <v>１５００ｍ</v>
      </c>
      <c r="AX36" s="314">
        <f t="shared" si="2"/>
        <v>3</v>
      </c>
      <c r="AY36" s="314">
        <f t="shared" si="2"/>
        <v>3</v>
      </c>
      <c r="AZ36" s="314">
        <f t="shared" si="2"/>
        <v>0</v>
      </c>
      <c r="BB36" s="114">
        <f>IF(BD36="","",SUM(BI$29:BI36))</f>
      </c>
      <c r="BC36" s="114">
        <f t="shared" si="3"/>
      </c>
      <c r="BD36" s="114">
        <f t="shared" si="4"/>
      </c>
      <c r="BE36" s="114">
        <f aca="true" t="shared" si="27" ref="BE36:BE47">IF(I36&amp;M36="","",WIDECHAR(IF(I36="","",I36&amp;" "&amp;IF(M36="","",M36))))</f>
      </c>
      <c r="BF36" s="114">
        <f t="shared" si="5"/>
      </c>
      <c r="BG36" s="114">
        <f aca="true" t="shared" si="28" ref="BG36:BG47">IF(BD36="","","男")</f>
      </c>
      <c r="BH36" s="114">
        <f aca="true" t="shared" si="29" ref="BH36:BH47">IF(BD36="","",1)</f>
      </c>
      <c r="BI36" s="114">
        <f aca="true" t="shared" si="30" ref="BI36:BI47">IF(BD36="","",1)</f>
      </c>
      <c r="BM36" s="218">
        <f>IF(BW36="","",SUM(BZ$34:BZ36))</f>
      </c>
      <c r="BN36" s="211">
        <f t="shared" si="15"/>
      </c>
      <c r="BO36" s="114">
        <f aca="true" t="shared" si="31" ref="BO36:BO47">IF(BW36="","",IF(E36="","",BB36))</f>
      </c>
      <c r="BP36" s="114">
        <f aca="true" t="shared" si="32" ref="BP36:BP47">IF(E36="","",IF(S36="","",IF(BR36&amp;BS36&amp;BT36="","",BR36&amp;IF(BR36="",BS36,IF(BS36="","00",IF(LEN(BS36)&lt;2,"0"&amp;BS36,BS36)))&amp;"."&amp;IF(BT36="",IF(BV36=2,"0","00"),BT36))))</f>
      </c>
      <c r="BR36" s="114">
        <f aca="true" t="shared" si="33" ref="BR36:BR47">IF(BW36="","",IF(W36&amp;Y36&amp;AA36="","",IF(W36="","",IF(BU36=3,ASC(W36),IF(BU36=2,IF(LEN(W36)=2,"",ASC(W36)),"")))))</f>
      </c>
      <c r="BS36" s="114">
        <f aca="true" t="shared" si="34" ref="BS36:BS47">IF(BW36="","",IF(W36&amp;Y36&amp;AA36="","",IF(BU36=3,ASC(Y36),IF(BU36=2,IF(LEN(W36)=2,ASC(W36),ASC(Y36)),IF(W36="",IF(Y36="","",ASC(Y36)),ASC(W36))))))</f>
      </c>
      <c r="BT36" s="114">
        <f aca="true" t="shared" si="35" ref="BT36:BT47">IF(BW36="","",IF(W36&amp;Y36&amp;AA36="","",IF(BU36=3,IF(AA36="","",ASC(AA36)),IF(BU36=2,IF(LEN(W36)=2,IF(Y36="",IF(AA36="","",ASC(AA36)),ASC(Y36)),IF(AA36="","",ASC(AA36))),IF(W36="",IF(AA36="","",ASC(AA36)),IF(Y36="",IF(AA36="","",ASC(AA36)),ASC(Y36)))))))</f>
      </c>
      <c r="BU36" s="114">
        <f t="shared" si="16"/>
      </c>
      <c r="BV36" s="114">
        <f aca="true" t="shared" si="36" ref="BV36:BV47">IF(S36="","",IF(BU36&lt;4,IF(AB36="","",AB36),""))</f>
      </c>
      <c r="BW36" s="114">
        <f t="shared" si="17"/>
      </c>
      <c r="BX36" s="114">
        <f t="shared" si="18"/>
      </c>
      <c r="BY36" s="114">
        <f aca="true" t="shared" si="37" ref="BY36:BY47">IF(BW36="","",IF(BX36&gt;9,BW36*100+IF(VALUE(BF36)&gt;BX36-6,VALUE(BF36),BX36-6),BW36))</f>
      </c>
      <c r="BZ36" s="114">
        <f aca="true" t="shared" si="38" ref="BZ36:BZ47">IF(BW36="","",1)</f>
      </c>
      <c r="CB36" s="218">
        <f>IF(CL36="","",BZ$33+SUM(CO$34:CO36))</f>
      </c>
      <c r="CC36" s="211">
        <f t="shared" si="19"/>
      </c>
      <c r="CD36" s="114">
        <f aca="true" t="shared" si="39" ref="CD36:CD47">IF(CL36="","",IF(E36="","",BB36))</f>
      </c>
      <c r="CE36" s="114">
        <f aca="true" t="shared" si="40" ref="CE36:CE47">IF(CL36="","",IF(AE36="","",IF(CG36&amp;CH36&amp;CI36="","",CG36&amp;IF(CG36="",CH36,IF(CH36="","00",IF(LEN(CH36)&lt;2,"0"&amp;CH36,CH36)))&amp;"."&amp;IF(CI36="",IF(CK36=2,"0","00"),CI36))))</f>
      </c>
      <c r="CG36" s="114">
        <f aca="true" t="shared" si="41" ref="CG36:CG47">IF(AH36&amp;AJ36&amp;AL36="","",IF(AH36="","",IF(CJ36=3,ASC(AH36),IF(CJ36=2,IF(LEN(AH36)=2,"",ASC(AH36)),""))))</f>
      </c>
      <c r="CH36" s="114">
        <f aca="true" t="shared" si="42" ref="CH36:CH47">IF(CL36="","",IF(AH36&amp;AJ36&amp;AL36="","",IF(CJ36=3,ASC(AJ36),IF(CJ36=2,IF(LEN(AH36)=2,ASC(AH36),ASC(AJ36)),IF(AH36="",IF(AJ36="","",ASC(AJ36)),ASC(AH36))))))</f>
      </c>
      <c r="CI36" s="114">
        <f aca="true" t="shared" si="43" ref="CI36:CI47">IF(CL36="","",IF(AH36&amp;AJ36&amp;AL36="","",IF(CJ36=3,IF(AL36="","",ASC(AL36)),IF(CJ36=2,IF(LEN(AH36)=2,IF(AJ36="",IF(AL36="","",ASC(AL36)),ASC(AJ36)),IF(AL36="","",ASC(AL36))),IF(AH36="",IF(AL36="","",ASC(AL36)),IF(AJ36="",IF(AL36="","",ASC(AL36)),ASC(AJ36)))))))</f>
      </c>
      <c r="CJ36" s="114">
        <f t="shared" si="20"/>
      </c>
      <c r="CK36" s="114">
        <f aca="true" t="shared" si="44" ref="CK36:CK47">IF(AE36="","",IF(CJ36&lt;4,IF(AM36="","",AM36),""))</f>
      </c>
      <c r="CL36" s="114">
        <f t="shared" si="21"/>
      </c>
      <c r="CM36" s="114">
        <f t="shared" si="22"/>
      </c>
      <c r="CN36" s="114">
        <f aca="true" t="shared" si="45" ref="CN36:CN47">IF(CL36="","",IF(CM36&gt;9,CL36*100+IF(VALUE(BF36)&gt;CM36-6,VALUE(BF36),CM36-6),CL36))</f>
      </c>
      <c r="CO36" s="114">
        <f aca="true" t="shared" si="46" ref="CO36:CO47">IF(CL36="","",1)</f>
      </c>
      <c r="CS36" s="218">
        <f>IF(CX36="","",CO$71+SUM(CX$35:CX36))</f>
      </c>
      <c r="CT36" s="114">
        <f t="shared" si="23"/>
      </c>
      <c r="CU36" s="114">
        <f t="shared" si="24"/>
      </c>
      <c r="CV36" s="114">
        <f aca="true" t="shared" si="47" ref="CV36:CW40">IF($CT$34="","",IF($CX36="","",IF(CV$34="","",CV$34)))</f>
      </c>
      <c r="CW36" s="126">
        <f t="shared" si="47"/>
      </c>
      <c r="CX36" s="114">
        <f t="shared" si="25"/>
      </c>
    </row>
    <row r="37" spans="1:102" ht="19.5" customHeight="1">
      <c r="A37" s="143">
        <f>IF(E37="","",SUM(AR$34:AR37))</f>
      </c>
      <c r="B37" s="144"/>
      <c r="C37" s="145">
        <f>IF(B$34=1,C36+1,"")</f>
      </c>
      <c r="D37" s="319"/>
      <c r="E37" s="320"/>
      <c r="F37" s="372"/>
      <c r="G37" s="373"/>
      <c r="H37" s="374"/>
      <c r="I37" s="381"/>
      <c r="J37" s="382"/>
      <c r="K37" s="382"/>
      <c r="L37" s="382"/>
      <c r="M37" s="372"/>
      <c r="N37" s="373"/>
      <c r="O37" s="373"/>
      <c r="P37" s="374"/>
      <c r="Q37" s="321"/>
      <c r="R37" s="147"/>
      <c r="S37" s="392"/>
      <c r="T37" s="393"/>
      <c r="U37" s="393"/>
      <c r="V37" s="394"/>
      <c r="W37" s="4"/>
      <c r="X37" s="54">
        <f t="shared" si="6"/>
      </c>
      <c r="Y37" s="10"/>
      <c r="Z37" s="54">
        <f t="shared" si="7"/>
      </c>
      <c r="AA37" s="15"/>
      <c r="AB37" s="128"/>
      <c r="AC37" s="148">
        <f t="shared" si="8"/>
      </c>
      <c r="AD37" s="147"/>
      <c r="AE37" s="392"/>
      <c r="AF37" s="393"/>
      <c r="AG37" s="394"/>
      <c r="AH37" s="4"/>
      <c r="AI37" s="54">
        <f t="shared" si="9"/>
      </c>
      <c r="AJ37" s="10"/>
      <c r="AK37" s="54">
        <f t="shared" si="10"/>
      </c>
      <c r="AL37" s="15"/>
      <c r="AM37" s="128"/>
      <c r="AN37" s="148">
        <f t="shared" si="11"/>
      </c>
      <c r="AO37" s="392"/>
      <c r="AP37" s="465"/>
      <c r="AR37" s="114">
        <f t="shared" si="12"/>
      </c>
      <c r="AS37" s="114">
        <f t="shared" si="13"/>
      </c>
      <c r="AT37" s="114">
        <f t="shared" si="14"/>
      </c>
      <c r="AV37" s="313">
        <f t="shared" si="26"/>
        <v>4</v>
      </c>
      <c r="AW37" s="314" t="str">
        <f t="shared" si="2"/>
        <v>１００ｍH</v>
      </c>
      <c r="AX37" s="314">
        <f t="shared" si="2"/>
        <v>1</v>
      </c>
      <c r="AY37" s="314">
        <f t="shared" si="2"/>
        <v>4</v>
      </c>
      <c r="AZ37" s="314">
        <f t="shared" si="2"/>
        <v>0</v>
      </c>
      <c r="BB37" s="114">
        <f>IF(BD37="","",SUM(BI$29:BI37))</f>
      </c>
      <c r="BC37" s="114">
        <f t="shared" si="3"/>
      </c>
      <c r="BD37" s="114">
        <f t="shared" si="4"/>
      </c>
      <c r="BE37" s="114">
        <f t="shared" si="27"/>
      </c>
      <c r="BF37" s="114">
        <f t="shared" si="5"/>
      </c>
      <c r="BG37" s="114">
        <f t="shared" si="28"/>
      </c>
      <c r="BH37" s="114">
        <f t="shared" si="29"/>
      </c>
      <c r="BI37" s="114">
        <f t="shared" si="30"/>
      </c>
      <c r="BM37" s="218">
        <f>IF(BW37="","",SUM(BZ$34:BZ37))</f>
      </c>
      <c r="BN37" s="211">
        <f t="shared" si="15"/>
      </c>
      <c r="BO37" s="114">
        <f t="shared" si="31"/>
      </c>
      <c r="BP37" s="114">
        <f t="shared" si="32"/>
      </c>
      <c r="BR37" s="114">
        <f t="shared" si="33"/>
      </c>
      <c r="BS37" s="114">
        <f t="shared" si="34"/>
      </c>
      <c r="BT37" s="114">
        <f t="shared" si="35"/>
      </c>
      <c r="BU37" s="114">
        <f t="shared" si="16"/>
      </c>
      <c r="BV37" s="114">
        <f t="shared" si="36"/>
      </c>
      <c r="BW37" s="114">
        <f t="shared" si="17"/>
      </c>
      <c r="BX37" s="114">
        <f t="shared" si="18"/>
      </c>
      <c r="BY37" s="114">
        <f t="shared" si="37"/>
      </c>
      <c r="BZ37" s="114">
        <f t="shared" si="38"/>
      </c>
      <c r="CB37" s="218">
        <f>IF(CL37="","",BZ$33+SUM(CO$34:CO37))</f>
      </c>
      <c r="CC37" s="211">
        <f t="shared" si="19"/>
      </c>
      <c r="CD37" s="114">
        <f t="shared" si="39"/>
      </c>
      <c r="CE37" s="114">
        <f t="shared" si="40"/>
      </c>
      <c r="CG37" s="114">
        <f t="shared" si="41"/>
      </c>
      <c r="CH37" s="114">
        <f t="shared" si="42"/>
      </c>
      <c r="CI37" s="114">
        <f t="shared" si="43"/>
      </c>
      <c r="CJ37" s="114">
        <f t="shared" si="20"/>
      </c>
      <c r="CK37" s="114">
        <f t="shared" si="44"/>
      </c>
      <c r="CL37" s="114">
        <f t="shared" si="21"/>
      </c>
      <c r="CM37" s="114">
        <f t="shared" si="22"/>
      </c>
      <c r="CN37" s="114">
        <f t="shared" si="45"/>
      </c>
      <c r="CO37" s="114">
        <f t="shared" si="46"/>
      </c>
      <c r="CS37" s="218">
        <f>IF(CX37="","",CO$71+SUM(CX$35:CX37))</f>
      </c>
      <c r="CT37" s="114">
        <f t="shared" si="23"/>
      </c>
      <c r="CU37" s="114">
        <f t="shared" si="24"/>
      </c>
      <c r="CV37" s="114">
        <f t="shared" si="47"/>
      </c>
      <c r="CW37" s="126">
        <f t="shared" si="47"/>
      </c>
      <c r="CX37" s="114">
        <f t="shared" si="25"/>
      </c>
    </row>
    <row r="38" spans="1:102" ht="19.5" customHeight="1">
      <c r="A38" s="143">
        <f>IF(E38="","",SUM(AR$34:AR38))</f>
      </c>
      <c r="B38" s="144"/>
      <c r="C38" s="145">
        <f>IF(B$34=1,C37+1,"")</f>
      </c>
      <c r="D38" s="319"/>
      <c r="E38" s="320"/>
      <c r="F38" s="372"/>
      <c r="G38" s="373"/>
      <c r="H38" s="374"/>
      <c r="I38" s="381"/>
      <c r="J38" s="382"/>
      <c r="K38" s="382"/>
      <c r="L38" s="382"/>
      <c r="M38" s="372"/>
      <c r="N38" s="373"/>
      <c r="O38" s="373"/>
      <c r="P38" s="374"/>
      <c r="Q38" s="321"/>
      <c r="R38" s="147"/>
      <c r="S38" s="392"/>
      <c r="T38" s="393"/>
      <c r="U38" s="393"/>
      <c r="V38" s="394"/>
      <c r="W38" s="4"/>
      <c r="X38" s="54">
        <f t="shared" si="6"/>
      </c>
      <c r="Y38" s="10"/>
      <c r="Z38" s="54">
        <f t="shared" si="7"/>
      </c>
      <c r="AA38" s="15"/>
      <c r="AB38" s="128"/>
      <c r="AC38" s="148">
        <f t="shared" si="8"/>
      </c>
      <c r="AD38" s="147"/>
      <c r="AE38" s="392"/>
      <c r="AF38" s="393"/>
      <c r="AG38" s="394"/>
      <c r="AH38" s="4"/>
      <c r="AI38" s="54">
        <f t="shared" si="9"/>
      </c>
      <c r="AJ38" s="10"/>
      <c r="AK38" s="54">
        <f t="shared" si="10"/>
      </c>
      <c r="AL38" s="15"/>
      <c r="AM38" s="128"/>
      <c r="AN38" s="148">
        <f t="shared" si="11"/>
      </c>
      <c r="AO38" s="392"/>
      <c r="AP38" s="465"/>
      <c r="AR38" s="114">
        <f t="shared" si="12"/>
      </c>
      <c r="AS38" s="114">
        <f t="shared" si="13"/>
      </c>
      <c r="AT38" s="114">
        <f t="shared" si="14"/>
      </c>
      <c r="AV38" s="313">
        <f t="shared" si="26"/>
        <v>5</v>
      </c>
      <c r="AW38" s="314" t="str">
        <f t="shared" si="2"/>
        <v>走高跳</v>
      </c>
      <c r="AX38" s="314">
        <f t="shared" si="2"/>
        <v>4</v>
      </c>
      <c r="AY38" s="314">
        <f t="shared" si="2"/>
        <v>5</v>
      </c>
      <c r="AZ38" s="314">
        <f t="shared" si="2"/>
        <v>0</v>
      </c>
      <c r="BB38" s="114">
        <f>IF(BD38="","",SUM(BI$29:BI38))</f>
      </c>
      <c r="BC38" s="114">
        <f t="shared" si="3"/>
      </c>
      <c r="BD38" s="114">
        <f t="shared" si="4"/>
      </c>
      <c r="BE38" s="114">
        <f t="shared" si="27"/>
      </c>
      <c r="BF38" s="114">
        <f t="shared" si="5"/>
      </c>
      <c r="BG38" s="114">
        <f t="shared" si="28"/>
      </c>
      <c r="BH38" s="114">
        <f t="shared" si="29"/>
      </c>
      <c r="BI38" s="114">
        <f t="shared" si="30"/>
      </c>
      <c r="BM38" s="218">
        <f>IF(BW38="","",SUM(BZ$34:BZ38))</f>
      </c>
      <c r="BN38" s="211">
        <f t="shared" si="15"/>
      </c>
      <c r="BO38" s="114">
        <f t="shared" si="31"/>
      </c>
      <c r="BP38" s="114">
        <f t="shared" si="32"/>
      </c>
      <c r="BR38" s="114">
        <f t="shared" si="33"/>
      </c>
      <c r="BS38" s="114">
        <f t="shared" si="34"/>
      </c>
      <c r="BT38" s="114">
        <f t="shared" si="35"/>
      </c>
      <c r="BU38" s="114">
        <f t="shared" si="16"/>
      </c>
      <c r="BV38" s="114">
        <f t="shared" si="36"/>
      </c>
      <c r="BW38" s="114">
        <f t="shared" si="17"/>
      </c>
      <c r="BX38" s="114">
        <f t="shared" si="18"/>
      </c>
      <c r="BY38" s="114">
        <f t="shared" si="37"/>
      </c>
      <c r="BZ38" s="114">
        <f t="shared" si="38"/>
      </c>
      <c r="CB38" s="218">
        <f>IF(CL38="","",BZ$33+SUM(CO$34:CO38))</f>
      </c>
      <c r="CC38" s="211">
        <f t="shared" si="19"/>
      </c>
      <c r="CD38" s="114">
        <f t="shared" si="39"/>
      </c>
      <c r="CE38" s="114">
        <f t="shared" si="40"/>
      </c>
      <c r="CG38" s="114">
        <f t="shared" si="41"/>
      </c>
      <c r="CH38" s="114">
        <f t="shared" si="42"/>
      </c>
      <c r="CI38" s="114">
        <f t="shared" si="43"/>
      </c>
      <c r="CJ38" s="114">
        <f t="shared" si="20"/>
      </c>
      <c r="CK38" s="114">
        <f t="shared" si="44"/>
      </c>
      <c r="CL38" s="114">
        <f t="shared" si="21"/>
      </c>
      <c r="CM38" s="114">
        <f t="shared" si="22"/>
      </c>
      <c r="CN38" s="114">
        <f t="shared" si="45"/>
      </c>
      <c r="CO38" s="114">
        <f t="shared" si="46"/>
      </c>
      <c r="CS38" s="218">
        <f>IF(CX38="","",CO$71+SUM(CX$35:CX38))</f>
      </c>
      <c r="CT38" s="114">
        <f t="shared" si="23"/>
      </c>
      <c r="CU38" s="114">
        <f t="shared" si="24"/>
      </c>
      <c r="CV38" s="114">
        <f t="shared" si="47"/>
      </c>
      <c r="CW38" s="126">
        <f t="shared" si="47"/>
      </c>
      <c r="CX38" s="114">
        <f t="shared" si="25"/>
      </c>
    </row>
    <row r="39" spans="1:102" ht="19.5" customHeight="1">
      <c r="A39" s="143">
        <f>IF(E39="","",SUM(AR$34:AR39))</f>
      </c>
      <c r="B39" s="144"/>
      <c r="C39" s="145">
        <f>IF(B$34=1,C38+1,"")</f>
      </c>
      <c r="D39" s="319"/>
      <c r="E39" s="320"/>
      <c r="F39" s="372"/>
      <c r="G39" s="373"/>
      <c r="H39" s="374"/>
      <c r="I39" s="381"/>
      <c r="J39" s="382"/>
      <c r="K39" s="382"/>
      <c r="L39" s="382"/>
      <c r="M39" s="372"/>
      <c r="N39" s="373"/>
      <c r="O39" s="373"/>
      <c r="P39" s="374"/>
      <c r="Q39" s="321"/>
      <c r="R39" s="147"/>
      <c r="S39" s="392"/>
      <c r="T39" s="393"/>
      <c r="U39" s="393"/>
      <c r="V39" s="394"/>
      <c r="W39" s="4"/>
      <c r="X39" s="54">
        <f t="shared" si="6"/>
      </c>
      <c r="Y39" s="10"/>
      <c r="Z39" s="54">
        <f t="shared" si="7"/>
      </c>
      <c r="AA39" s="15"/>
      <c r="AB39" s="128"/>
      <c r="AC39" s="148">
        <f t="shared" si="8"/>
      </c>
      <c r="AD39" s="147"/>
      <c r="AE39" s="392"/>
      <c r="AF39" s="393"/>
      <c r="AG39" s="394"/>
      <c r="AH39" s="4"/>
      <c r="AI39" s="54">
        <f t="shared" si="9"/>
      </c>
      <c r="AJ39" s="10"/>
      <c r="AK39" s="54">
        <f t="shared" si="10"/>
      </c>
      <c r="AL39" s="15"/>
      <c r="AM39" s="128"/>
      <c r="AN39" s="148">
        <f t="shared" si="11"/>
      </c>
      <c r="AO39" s="392"/>
      <c r="AP39" s="465"/>
      <c r="AR39" s="114">
        <f t="shared" si="12"/>
      </c>
      <c r="AS39" s="114">
        <f t="shared" si="13"/>
      </c>
      <c r="AT39" s="114">
        <f t="shared" si="14"/>
      </c>
      <c r="AV39" s="313">
        <f t="shared" si="26"/>
        <v>6</v>
      </c>
      <c r="AW39" s="314" t="str">
        <f t="shared" si="2"/>
        <v>走幅跳</v>
      </c>
      <c r="AX39" s="314">
        <f t="shared" si="2"/>
        <v>4</v>
      </c>
      <c r="AY39" s="314">
        <f t="shared" si="2"/>
        <v>6</v>
      </c>
      <c r="AZ39" s="314">
        <f t="shared" si="2"/>
        <v>0</v>
      </c>
      <c r="BB39" s="114">
        <f>IF(BD39="","",SUM(BI$29:BI39))</f>
      </c>
      <c r="BC39" s="114">
        <f t="shared" si="3"/>
      </c>
      <c r="BD39" s="114">
        <f t="shared" si="4"/>
      </c>
      <c r="BE39" s="114">
        <f t="shared" si="27"/>
      </c>
      <c r="BF39" s="114">
        <f t="shared" si="5"/>
      </c>
      <c r="BG39" s="114">
        <f t="shared" si="28"/>
      </c>
      <c r="BH39" s="114">
        <f t="shared" si="29"/>
      </c>
      <c r="BI39" s="114">
        <f t="shared" si="30"/>
      </c>
      <c r="BM39" s="218">
        <f>IF(BW39="","",SUM(BZ$34:BZ39))</f>
      </c>
      <c r="BN39" s="211">
        <f t="shared" si="15"/>
      </c>
      <c r="BO39" s="114">
        <f t="shared" si="31"/>
      </c>
      <c r="BP39" s="114">
        <f t="shared" si="32"/>
      </c>
      <c r="BR39" s="114">
        <f t="shared" si="33"/>
      </c>
      <c r="BS39" s="114">
        <f t="shared" si="34"/>
      </c>
      <c r="BT39" s="114">
        <f t="shared" si="35"/>
      </c>
      <c r="BU39" s="114">
        <f t="shared" si="16"/>
      </c>
      <c r="BV39" s="114">
        <f t="shared" si="36"/>
      </c>
      <c r="BW39" s="114">
        <f t="shared" si="17"/>
      </c>
      <c r="BX39" s="114">
        <f t="shared" si="18"/>
      </c>
      <c r="BY39" s="114">
        <f t="shared" si="37"/>
      </c>
      <c r="BZ39" s="114">
        <f t="shared" si="38"/>
      </c>
      <c r="CB39" s="218">
        <f>IF(CL39="","",BZ$33+SUM(CO$34:CO39))</f>
      </c>
      <c r="CC39" s="211">
        <f t="shared" si="19"/>
      </c>
      <c r="CD39" s="114">
        <f t="shared" si="39"/>
      </c>
      <c r="CE39" s="114">
        <f t="shared" si="40"/>
      </c>
      <c r="CG39" s="114">
        <f t="shared" si="41"/>
      </c>
      <c r="CH39" s="114">
        <f t="shared" si="42"/>
      </c>
      <c r="CI39" s="114">
        <f t="shared" si="43"/>
      </c>
      <c r="CJ39" s="114">
        <f t="shared" si="20"/>
      </c>
      <c r="CK39" s="114">
        <f t="shared" si="44"/>
      </c>
      <c r="CL39" s="114">
        <f t="shared" si="21"/>
      </c>
      <c r="CM39" s="114">
        <f t="shared" si="22"/>
      </c>
      <c r="CN39" s="114">
        <f t="shared" si="45"/>
      </c>
      <c r="CO39" s="114">
        <f t="shared" si="46"/>
      </c>
      <c r="CS39" s="218">
        <f>IF(CX39="","",CO$71+SUM(CX$35:CX39))</f>
      </c>
      <c r="CT39" s="114">
        <f t="shared" si="23"/>
      </c>
      <c r="CU39" s="114">
        <f t="shared" si="24"/>
      </c>
      <c r="CV39" s="114">
        <f t="shared" si="47"/>
      </c>
      <c r="CW39" s="126">
        <f t="shared" si="47"/>
      </c>
      <c r="CX39" s="114">
        <f t="shared" si="25"/>
      </c>
    </row>
    <row r="40" spans="1:102" ht="19.5" customHeight="1">
      <c r="A40" s="152">
        <f>IF(E40="","",SUM(AR$34:AR40))</f>
      </c>
      <c r="B40" s="153"/>
      <c r="C40" s="154">
        <f>IF(B$34=1,C39+1,"")</f>
      </c>
      <c r="D40" s="326"/>
      <c r="E40" s="327"/>
      <c r="F40" s="488"/>
      <c r="G40" s="489"/>
      <c r="H40" s="490"/>
      <c r="I40" s="518"/>
      <c r="J40" s="519"/>
      <c r="K40" s="519"/>
      <c r="L40" s="519"/>
      <c r="M40" s="488"/>
      <c r="N40" s="489"/>
      <c r="O40" s="489"/>
      <c r="P40" s="490"/>
      <c r="Q40" s="328"/>
      <c r="R40" s="155"/>
      <c r="S40" s="485"/>
      <c r="T40" s="486"/>
      <c r="U40" s="486"/>
      <c r="V40" s="487"/>
      <c r="W40" s="6"/>
      <c r="X40" s="71">
        <f t="shared" si="6"/>
      </c>
      <c r="Y40" s="12"/>
      <c r="Z40" s="71">
        <f t="shared" si="7"/>
      </c>
      <c r="AA40" s="19"/>
      <c r="AB40" s="129"/>
      <c r="AC40" s="156">
        <f t="shared" si="8"/>
      </c>
      <c r="AD40" s="155"/>
      <c r="AE40" s="485"/>
      <c r="AF40" s="486"/>
      <c r="AG40" s="487"/>
      <c r="AH40" s="6"/>
      <c r="AI40" s="71">
        <f t="shared" si="9"/>
      </c>
      <c r="AJ40" s="12"/>
      <c r="AK40" s="71">
        <f t="shared" si="10"/>
      </c>
      <c r="AL40" s="19"/>
      <c r="AM40" s="129"/>
      <c r="AN40" s="156">
        <f t="shared" si="11"/>
      </c>
      <c r="AO40" s="485"/>
      <c r="AP40" s="506"/>
      <c r="AR40" s="114">
        <f t="shared" si="12"/>
      </c>
      <c r="AS40" s="114">
        <f t="shared" si="13"/>
      </c>
      <c r="AT40" s="114">
        <f t="shared" si="14"/>
      </c>
      <c r="AV40" s="313">
        <f t="shared" si="26"/>
        <v>7</v>
      </c>
      <c r="AW40" s="314" t="str">
        <f t="shared" si="2"/>
        <v>砲丸投</v>
      </c>
      <c r="AX40" s="314">
        <f t="shared" si="2"/>
        <v>4</v>
      </c>
      <c r="AY40" s="314">
        <f t="shared" si="2"/>
        <v>7</v>
      </c>
      <c r="AZ40" s="314">
        <f t="shared" si="2"/>
        <v>0</v>
      </c>
      <c r="BB40" s="114">
        <f>IF(BD40="","",SUM(BI$29:BI40))</f>
      </c>
      <c r="BC40" s="114">
        <f t="shared" si="3"/>
      </c>
      <c r="BD40" s="114">
        <f t="shared" si="4"/>
      </c>
      <c r="BE40" s="114">
        <f t="shared" si="27"/>
      </c>
      <c r="BF40" s="114">
        <f t="shared" si="5"/>
      </c>
      <c r="BG40" s="114">
        <f t="shared" si="28"/>
      </c>
      <c r="BH40" s="114">
        <f t="shared" si="29"/>
      </c>
      <c r="BI40" s="114">
        <f t="shared" si="30"/>
      </c>
      <c r="BM40" s="218">
        <f>IF(BW40="","",SUM(BZ$34:BZ40))</f>
      </c>
      <c r="BN40" s="211">
        <f t="shared" si="15"/>
      </c>
      <c r="BO40" s="114">
        <f t="shared" si="31"/>
      </c>
      <c r="BP40" s="114">
        <f t="shared" si="32"/>
      </c>
      <c r="BR40" s="114">
        <f t="shared" si="33"/>
      </c>
      <c r="BS40" s="114">
        <f t="shared" si="34"/>
      </c>
      <c r="BT40" s="114">
        <f t="shared" si="35"/>
      </c>
      <c r="BU40" s="114">
        <f t="shared" si="16"/>
      </c>
      <c r="BV40" s="114">
        <f t="shared" si="36"/>
      </c>
      <c r="BW40" s="114">
        <f t="shared" si="17"/>
      </c>
      <c r="BX40" s="114">
        <f t="shared" si="18"/>
      </c>
      <c r="BY40" s="114">
        <f t="shared" si="37"/>
      </c>
      <c r="BZ40" s="114">
        <f t="shared" si="38"/>
      </c>
      <c r="CB40" s="218">
        <f>IF(CL40="","",BZ$33+SUM(CO$34:CO40))</f>
      </c>
      <c r="CC40" s="211">
        <f t="shared" si="19"/>
      </c>
      <c r="CD40" s="114">
        <f t="shared" si="39"/>
      </c>
      <c r="CE40" s="114">
        <f t="shared" si="40"/>
      </c>
      <c r="CG40" s="114">
        <f t="shared" si="41"/>
      </c>
      <c r="CH40" s="114">
        <f t="shared" si="42"/>
      </c>
      <c r="CI40" s="114">
        <f t="shared" si="43"/>
      </c>
      <c r="CJ40" s="114">
        <f t="shared" si="20"/>
      </c>
      <c r="CK40" s="114">
        <f t="shared" si="44"/>
      </c>
      <c r="CL40" s="114">
        <f t="shared" si="21"/>
      </c>
      <c r="CM40" s="114">
        <f t="shared" si="22"/>
      </c>
      <c r="CN40" s="114">
        <f t="shared" si="45"/>
      </c>
      <c r="CO40" s="114">
        <f t="shared" si="46"/>
      </c>
      <c r="CS40" s="218">
        <f>IF(CX40="","",CO$71+SUM(CX$35:CX40))</f>
      </c>
      <c r="CT40" s="114">
        <f t="shared" si="23"/>
      </c>
      <c r="CU40" s="114">
        <f t="shared" si="24"/>
      </c>
      <c r="CV40" s="114">
        <f t="shared" si="47"/>
      </c>
      <c r="CW40" s="126">
        <f t="shared" si="47"/>
      </c>
      <c r="CX40" s="114">
        <f t="shared" si="25"/>
      </c>
    </row>
    <row r="41" spans="1:102" ht="19.5" customHeight="1">
      <c r="A41" s="157"/>
      <c r="B41" s="158"/>
      <c r="C41" s="117">
        <f>IF(B41=1,IF(AS$23=1,"",VLOOKUP(SUM(AU$34:AU41),チーム,AT$15,FALSE)),"")</f>
      </c>
      <c r="D41" s="227"/>
      <c r="E41" s="159"/>
      <c r="F41" s="159"/>
      <c r="G41" s="159"/>
      <c r="H41" s="159"/>
      <c r="I41" s="516"/>
      <c r="J41" s="516"/>
      <c r="K41" s="516"/>
      <c r="L41" s="516"/>
      <c r="M41" s="516"/>
      <c r="N41" s="516"/>
      <c r="O41" s="516"/>
      <c r="P41" s="160"/>
      <c r="Q41" s="309"/>
      <c r="R41" s="161"/>
      <c r="S41" s="161"/>
      <c r="T41" s="162"/>
      <c r="U41" s="162"/>
      <c r="V41" s="163"/>
      <c r="W41" s="5"/>
      <c r="X41" s="88">
        <f>IF($B41="","","分")</f>
      </c>
      <c r="Y41" s="11"/>
      <c r="Z41" s="88">
        <f>IF($B41="","","秒")</f>
      </c>
      <c r="AA41" s="18"/>
      <c r="AB41" s="164"/>
      <c r="AC41" s="165">
        <f>IF(B41="","",IF(AB41=2,"手",""))</f>
      </c>
      <c r="AD41" s="166"/>
      <c r="AE41" s="166"/>
      <c r="AF41" s="166"/>
      <c r="AG41" s="166"/>
      <c r="AH41" s="166"/>
      <c r="AI41" s="166"/>
      <c r="AJ41" s="36"/>
      <c r="AK41" s="166"/>
      <c r="AL41" s="36"/>
      <c r="AM41" s="166"/>
      <c r="AN41" s="166"/>
      <c r="AO41" s="166"/>
      <c r="AP41" s="166"/>
      <c r="AR41" s="114">
        <f>IF(D41="","",1)</f>
      </c>
      <c r="AS41" s="114">
        <f>IF(D41="","",IF(S41="","",1))</f>
      </c>
      <c r="AT41" s="114">
        <f>IF(D41="","",IF(AE41="","",1))</f>
      </c>
      <c r="AU41" s="114">
        <f>IF(B41=1,1,0)</f>
        <v>0</v>
      </c>
      <c r="AV41" s="313">
        <f t="shared" si="26"/>
        <v>8</v>
      </c>
      <c r="AW41" s="314" t="str">
        <f t="shared" si="2"/>
        <v>円盤投</v>
      </c>
      <c r="AX41" s="314">
        <f t="shared" si="2"/>
        <v>4</v>
      </c>
      <c r="AY41" s="314">
        <f t="shared" si="2"/>
        <v>8</v>
      </c>
      <c r="AZ41" s="314">
        <f t="shared" si="2"/>
        <v>0</v>
      </c>
      <c r="BB41" s="114">
        <f>IF(BD41="","",SUM(BI$29:BI41))</f>
      </c>
      <c r="BC41" s="114">
        <f t="shared" si="3"/>
      </c>
      <c r="BD41" s="114">
        <f t="shared" si="4"/>
      </c>
      <c r="BE41" s="114">
        <f t="shared" si="27"/>
      </c>
      <c r="BF41" s="114">
        <f t="shared" si="5"/>
      </c>
      <c r="BG41" s="114">
        <f t="shared" si="28"/>
      </c>
      <c r="BH41" s="114">
        <f t="shared" si="29"/>
      </c>
      <c r="BI41" s="114">
        <f t="shared" si="30"/>
      </c>
      <c r="BM41" s="218"/>
      <c r="BU41" s="114">
        <f t="shared" si="16"/>
      </c>
      <c r="CB41" s="218"/>
      <c r="CC41" s="211"/>
      <c r="CS41" s="313"/>
      <c r="CT41" s="313">
        <f>IF(AU41=1,VLOOKUP(B41,リレー男１,CT$32,FALSE),"")</f>
      </c>
      <c r="CU41" s="317">
        <f>IF(B41=1,IF(LEN(W41)=2,1,""),"")</f>
      </c>
      <c r="CV41" s="317">
        <f>IF(B41=1,IF(W41&amp;Y41&amp;AA41="","",IF(W41="","",IF(CU41=1,"",W41))&amp;IF(CU41=1,W41,IF(Y41="","00",IF(LEN(Y41)&lt;2,"0"&amp;Y41,Y41)))&amp;IF(CU41=1,IF(Y41="",IF(AA41="",IF(AB41=2,".0",".00"),"."&amp;AA41),"."&amp;Y41),IF(AA41="",IF(AB41=2,".0",".00"),"."&amp;AA41))),"")</f>
      </c>
      <c r="CW41" s="318" t="e">
        <f>IF(AU41="","",IF(AS$23=1,"",VLOOKUP(SUM(AU$34:AU41),チーム,CW$32,FALSE)))</f>
        <v>#N/A</v>
      </c>
      <c r="CX41" s="313"/>
    </row>
    <row r="42" spans="1:102" ht="19.5" customHeight="1">
      <c r="A42" s="167">
        <f>IF(E42="","",SUM(AR$34:AR42))</f>
      </c>
      <c r="B42" s="168"/>
      <c r="C42" s="169">
        <f>IF(B$41=1,1,"")</f>
      </c>
      <c r="D42" s="146"/>
      <c r="E42" s="303"/>
      <c r="F42" s="372"/>
      <c r="G42" s="373"/>
      <c r="H42" s="374"/>
      <c r="I42" s="381"/>
      <c r="J42" s="382"/>
      <c r="K42" s="382"/>
      <c r="L42" s="382"/>
      <c r="M42" s="372"/>
      <c r="N42" s="373"/>
      <c r="O42" s="373"/>
      <c r="P42" s="374"/>
      <c r="Q42" s="220"/>
      <c r="R42" s="147"/>
      <c r="S42" s="392"/>
      <c r="T42" s="393"/>
      <c r="U42" s="393"/>
      <c r="V42" s="394"/>
      <c r="W42" s="4"/>
      <c r="X42" s="54">
        <f aca="true" t="shared" si="48" ref="X42:X47">IF($S42="","",IF(ISERROR(VLOOKUP($S42,競技男１,$AT$15,FALSE))=TRUE,"",IF(VLOOKUP($S42,競技男１,$AT$15,FALSE)=2,"分",IF(VLOOKUP($S42,競技男１,$AT$15,FALSE)=3,"分",""))))</f>
      </c>
      <c r="Y42" s="10"/>
      <c r="Z42" s="54">
        <f aca="true" t="shared" si="49" ref="Z42:Z47">IF($S42="","",IF(ISERROR(VLOOKUP($S42,競技男１,$AT$15,FALSE))=TRUE,"",IF(VLOOKUP($S42,競技男１,$AT$15,FALSE)=4,"ｍ","秒")))</f>
      </c>
      <c r="AA42" s="15"/>
      <c r="AB42" s="128"/>
      <c r="AC42" s="148">
        <f aca="true" t="shared" si="50" ref="AC42:AC47">IF(S42="","",IF(VLOOKUP(S42,競技男１,AT$15,FALSE)&lt;4,IF(AB42=2,"手",""),""))</f>
      </c>
      <c r="AD42" s="149"/>
      <c r="AE42" s="481"/>
      <c r="AF42" s="482"/>
      <c r="AG42" s="483"/>
      <c r="AH42" s="8"/>
      <c r="AI42" s="61">
        <f aca="true" t="shared" si="51" ref="AI42:AI47">IF($AE42="","",IF(ISERROR(VLOOKUP($AE42,競技男１,$AT$15,FALSE))=TRUE,"",IF(VLOOKUP($AE42,競技男１,$AT$15,FALSE)=2,"分",IF(VLOOKUP($AE42,競技男１,$AT$15,FALSE)=3,"分",""))))</f>
      </c>
      <c r="AJ42" s="14"/>
      <c r="AK42" s="61">
        <f aca="true" t="shared" si="52" ref="AK42:AK47">IF($AE42="","",IF(ISERROR(VLOOKUP($AE42,競技男１,$AT$15,FALSE))=TRUE,"",IF(VLOOKUP($AE42,競技男１,$AT$15,FALSE)=4,"ｍ","秒")))</f>
      </c>
      <c r="AL42" s="20"/>
      <c r="AM42" s="150"/>
      <c r="AN42" s="151">
        <f aca="true" t="shared" si="53" ref="AN42:AN47">IF(AE42="","",IF(VLOOKUP(AE42,競技男１,AT$15,FALSE)&lt;4,IF(AM42=2,"手",""),""))</f>
      </c>
      <c r="AO42" s="481"/>
      <c r="AP42" s="484"/>
      <c r="AR42" s="114">
        <f aca="true" t="shared" si="54" ref="AR42:AR47">IF(E42="","",1)</f>
      </c>
      <c r="AS42" s="114">
        <f aca="true" t="shared" si="55" ref="AS42:AS47">IF(E42="","",IF(S42="","",1))</f>
      </c>
      <c r="AT42" s="114">
        <f aca="true" t="shared" si="56" ref="AT42:AT47">IF(E42="","",IF(AE42="","",1))</f>
      </c>
      <c r="AV42" s="313">
        <f t="shared" si="26"/>
        <v>9</v>
      </c>
      <c r="AW42" s="314" t="str">
        <f t="shared" si="2"/>
        <v>やり投</v>
      </c>
      <c r="AX42" s="314">
        <f t="shared" si="2"/>
        <v>4</v>
      </c>
      <c r="AY42" s="314">
        <f t="shared" si="2"/>
        <v>9</v>
      </c>
      <c r="AZ42" s="314">
        <f t="shared" si="2"/>
        <v>0</v>
      </c>
      <c r="BB42" s="114">
        <f>IF(BD42="","",SUM(BI$29:BI42))</f>
      </c>
      <c r="BC42" s="114">
        <f t="shared" si="3"/>
      </c>
      <c r="BD42" s="114">
        <f t="shared" si="4"/>
      </c>
      <c r="BE42" s="114">
        <f t="shared" si="27"/>
      </c>
      <c r="BF42" s="114">
        <f t="shared" si="5"/>
      </c>
      <c r="BG42" s="114">
        <f t="shared" si="28"/>
      </c>
      <c r="BH42" s="114">
        <f t="shared" si="29"/>
      </c>
      <c r="BI42" s="114">
        <f t="shared" si="30"/>
      </c>
      <c r="BM42" s="218">
        <f>IF(BW42="","",SUM(BZ$34:BZ42))</f>
      </c>
      <c r="BN42" s="211">
        <f aca="true" t="shared" si="57" ref="BN42:BN47">IF(BW42="","",VLOOKUP(BY42,競技男２,BN$32,FALSE))</f>
      </c>
      <c r="BO42" s="114">
        <f t="shared" si="31"/>
      </c>
      <c r="BP42" s="114">
        <f t="shared" si="32"/>
      </c>
      <c r="BR42" s="114">
        <f t="shared" si="33"/>
      </c>
      <c r="BS42" s="114">
        <f t="shared" si="34"/>
      </c>
      <c r="BT42" s="114">
        <f t="shared" si="35"/>
      </c>
      <c r="BU42" s="114">
        <f t="shared" si="16"/>
      </c>
      <c r="BV42" s="114">
        <f t="shared" si="36"/>
      </c>
      <c r="BW42" s="114">
        <f aca="true" t="shared" si="58" ref="BW42:BW47">IF(E42="","",IF(S42="","",VLOOKUP($S42,競技男１,BW$32,FALSE)))</f>
      </c>
      <c r="BX42" s="114">
        <f aca="true" t="shared" si="59" ref="BX42:BX47">IF(BW42="","",VLOOKUP($S42,競技男１,BX$32,FALSE))</f>
      </c>
      <c r="BY42" s="114">
        <f t="shared" si="37"/>
      </c>
      <c r="BZ42" s="114">
        <f t="shared" si="38"/>
      </c>
      <c r="CB42" s="218">
        <f>IF(CL42="","",BZ$33+SUM(CO$34:CO42))</f>
      </c>
      <c r="CC42" s="211">
        <f aca="true" t="shared" si="60" ref="CC42:CC47">IF(CL42="","",VLOOKUP(CN42,競技男２,CC$32,FALSE))</f>
      </c>
      <c r="CD42" s="114">
        <f t="shared" si="39"/>
      </c>
      <c r="CE42" s="114">
        <f t="shared" si="40"/>
      </c>
      <c r="CG42" s="114">
        <f t="shared" si="41"/>
      </c>
      <c r="CH42" s="114">
        <f t="shared" si="42"/>
      </c>
      <c r="CI42" s="114">
        <f t="shared" si="43"/>
      </c>
      <c r="CJ42" s="114">
        <f aca="true" t="shared" si="61" ref="CJ42:CJ47">IF(CL42="","",IF(ISERROR(VLOOKUP($AE42,競技男１,$AT$15,FALSE))=TRUE,"",VLOOKUP($AE42,競技男１,$AT$15,FALSE)))</f>
      </c>
      <c r="CK42" s="114">
        <f t="shared" si="44"/>
      </c>
      <c r="CL42" s="114">
        <f aca="true" t="shared" si="62" ref="CL42:CL47">IF(E42="","",IF($AE42="","",VLOOKUP($AE42,競技男１,CL$32,FALSE)))</f>
      </c>
      <c r="CM42" s="114">
        <f aca="true" t="shared" si="63" ref="CM42:CM47">IF(CL42="","",VLOOKUP($AE42,競技男１,CM$32,FALSE))</f>
      </c>
      <c r="CN42" s="114">
        <f t="shared" si="45"/>
      </c>
      <c r="CO42" s="114">
        <f t="shared" si="46"/>
      </c>
      <c r="CS42" s="218">
        <f>IF(CX42="","",CO$71+SUM(CX$35:CX42))</f>
      </c>
      <c r="CT42" s="114">
        <f aca="true" t="shared" si="64" ref="CT42:CT47">IF($CT$41="","",IF($CX42="","",IF(CT$41="","",CT$41)))</f>
      </c>
      <c r="CU42" s="114">
        <f aca="true" t="shared" si="65" ref="CU42:CU47">IF(AU$41=1,IF(BB42="","",BB42),"")</f>
      </c>
      <c r="CV42" s="114">
        <f>IF($CT$41="","",IF($CX42="","",IF(CV$41="","",CV$41)))</f>
      </c>
      <c r="CW42" s="126">
        <f>IF($CT$41="","",IF($CX42="","",IF(CW$41="","",CW$41)))</f>
      </c>
      <c r="CX42" s="114">
        <f t="shared" si="25"/>
      </c>
    </row>
    <row r="43" spans="1:102" ht="19.5" customHeight="1">
      <c r="A43" s="143">
        <f>IF(E43="","",SUM(AR$34:AR43))</f>
      </c>
      <c r="B43" s="144"/>
      <c r="C43" s="145">
        <f>IF(B$41=1,C42+1,"")</f>
      </c>
      <c r="D43" s="146"/>
      <c r="E43" s="303"/>
      <c r="F43" s="372"/>
      <c r="G43" s="373"/>
      <c r="H43" s="374"/>
      <c r="I43" s="381"/>
      <c r="J43" s="382"/>
      <c r="K43" s="382"/>
      <c r="L43" s="382"/>
      <c r="M43" s="372"/>
      <c r="N43" s="373"/>
      <c r="O43" s="373"/>
      <c r="P43" s="374"/>
      <c r="Q43" s="220"/>
      <c r="R43" s="147"/>
      <c r="S43" s="392"/>
      <c r="T43" s="393"/>
      <c r="U43" s="393"/>
      <c r="V43" s="394"/>
      <c r="W43" s="4"/>
      <c r="X43" s="54">
        <f t="shared" si="48"/>
      </c>
      <c r="Y43" s="10"/>
      <c r="Z43" s="54">
        <f t="shared" si="49"/>
      </c>
      <c r="AA43" s="15"/>
      <c r="AB43" s="128"/>
      <c r="AC43" s="148">
        <f t="shared" si="50"/>
      </c>
      <c r="AD43" s="147"/>
      <c r="AE43" s="392"/>
      <c r="AF43" s="393"/>
      <c r="AG43" s="394"/>
      <c r="AH43" s="4"/>
      <c r="AI43" s="54">
        <f t="shared" si="51"/>
      </c>
      <c r="AJ43" s="10"/>
      <c r="AK43" s="54">
        <f t="shared" si="52"/>
      </c>
      <c r="AL43" s="15"/>
      <c r="AM43" s="128"/>
      <c r="AN43" s="148">
        <f>IF(AE43="","",IF(VLOOKUP(AE43,競技男１,AT$15,FALSE)&lt;4,IF(AM43=2,"手",""),""))</f>
      </c>
      <c r="AO43" s="392"/>
      <c r="AP43" s="465"/>
      <c r="AR43" s="114">
        <f t="shared" si="54"/>
      </c>
      <c r="AS43" s="114">
        <f t="shared" si="55"/>
      </c>
      <c r="AT43" s="114">
        <f t="shared" si="56"/>
      </c>
      <c r="AV43" s="313">
        <f t="shared" si="26"/>
        <v>10</v>
      </c>
      <c r="AW43" s="314">
        <f t="shared" si="2"/>
      </c>
      <c r="AX43" s="314">
        <f t="shared" si="2"/>
      </c>
      <c r="AY43" s="314">
        <f t="shared" si="2"/>
      </c>
      <c r="AZ43" s="314">
        <f t="shared" si="2"/>
      </c>
      <c r="BB43" s="114">
        <f>IF(BD43="","",SUM(BI$29:BI43))</f>
      </c>
      <c r="BC43" s="114">
        <f t="shared" si="3"/>
      </c>
      <c r="BD43" s="114">
        <f t="shared" si="4"/>
      </c>
      <c r="BE43" s="114">
        <f t="shared" si="27"/>
      </c>
      <c r="BF43" s="114">
        <f t="shared" si="5"/>
      </c>
      <c r="BG43" s="114">
        <f t="shared" si="28"/>
      </c>
      <c r="BH43" s="114">
        <f t="shared" si="29"/>
      </c>
      <c r="BI43" s="114">
        <f t="shared" si="30"/>
      </c>
      <c r="BM43" s="218">
        <f>IF(BW43="","",SUM(BZ$34:BZ43))</f>
      </c>
      <c r="BN43" s="211">
        <f t="shared" si="57"/>
      </c>
      <c r="BO43" s="114">
        <f t="shared" si="31"/>
      </c>
      <c r="BP43" s="114">
        <f t="shared" si="32"/>
      </c>
      <c r="BR43" s="114">
        <f t="shared" si="33"/>
      </c>
      <c r="BS43" s="114">
        <f t="shared" si="34"/>
      </c>
      <c r="BT43" s="114">
        <f t="shared" si="35"/>
      </c>
      <c r="BU43" s="114">
        <f t="shared" si="16"/>
      </c>
      <c r="BV43" s="114">
        <f t="shared" si="36"/>
      </c>
      <c r="BW43" s="114">
        <f t="shared" si="58"/>
      </c>
      <c r="BX43" s="114">
        <f t="shared" si="59"/>
      </c>
      <c r="BY43" s="114">
        <f t="shared" si="37"/>
      </c>
      <c r="BZ43" s="114">
        <f t="shared" si="38"/>
      </c>
      <c r="CB43" s="218">
        <f>IF(CL43="","",BZ$33+SUM(CO$34:CO43))</f>
      </c>
      <c r="CC43" s="211">
        <f t="shared" si="60"/>
      </c>
      <c r="CD43" s="114">
        <f t="shared" si="39"/>
      </c>
      <c r="CE43" s="114">
        <f t="shared" si="40"/>
      </c>
      <c r="CG43" s="114">
        <f t="shared" si="41"/>
      </c>
      <c r="CH43" s="114">
        <f t="shared" si="42"/>
      </c>
      <c r="CI43" s="114">
        <f t="shared" si="43"/>
      </c>
      <c r="CJ43" s="114">
        <f t="shared" si="61"/>
      </c>
      <c r="CK43" s="114">
        <f t="shared" si="44"/>
      </c>
      <c r="CL43" s="114">
        <f t="shared" si="62"/>
      </c>
      <c r="CM43" s="114">
        <f t="shared" si="63"/>
      </c>
      <c r="CN43" s="114">
        <f t="shared" si="45"/>
      </c>
      <c r="CO43" s="114">
        <f t="shared" si="46"/>
      </c>
      <c r="CS43" s="218">
        <f>IF(CX43="","",CO$71+SUM(CX$35:CX43))</f>
      </c>
      <c r="CT43" s="114">
        <f t="shared" si="64"/>
      </c>
      <c r="CU43" s="114">
        <f t="shared" si="65"/>
      </c>
      <c r="CV43" s="114">
        <f aca="true" t="shared" si="66" ref="CV43:CW47">IF($CT$41="","",IF($CX43="","",IF(CV$41="","",CV$41)))</f>
      </c>
      <c r="CW43" s="126">
        <f t="shared" si="66"/>
      </c>
      <c r="CX43" s="114">
        <f t="shared" si="25"/>
      </c>
    </row>
    <row r="44" spans="1:102" ht="19.5" customHeight="1">
      <c r="A44" s="143">
        <f>IF(E44="","",SUM(AR$34:AR44))</f>
      </c>
      <c r="B44" s="144"/>
      <c r="C44" s="145">
        <f>IF(B$41=1,C43+1,"")</f>
      </c>
      <c r="D44" s="146"/>
      <c r="E44" s="303"/>
      <c r="F44" s="372"/>
      <c r="G44" s="373"/>
      <c r="H44" s="374"/>
      <c r="I44" s="381"/>
      <c r="J44" s="382"/>
      <c r="K44" s="382"/>
      <c r="L44" s="382"/>
      <c r="M44" s="372"/>
      <c r="N44" s="373"/>
      <c r="O44" s="373"/>
      <c r="P44" s="374"/>
      <c r="Q44" s="220"/>
      <c r="R44" s="147"/>
      <c r="S44" s="392"/>
      <c r="T44" s="393"/>
      <c r="U44" s="393"/>
      <c r="V44" s="394"/>
      <c r="W44" s="4"/>
      <c r="X44" s="54">
        <f t="shared" si="48"/>
      </c>
      <c r="Y44" s="10"/>
      <c r="Z44" s="54">
        <f t="shared" si="49"/>
      </c>
      <c r="AA44" s="15"/>
      <c r="AB44" s="128"/>
      <c r="AC44" s="148">
        <f t="shared" si="50"/>
      </c>
      <c r="AD44" s="147"/>
      <c r="AE44" s="392"/>
      <c r="AF44" s="393"/>
      <c r="AG44" s="394"/>
      <c r="AH44" s="4"/>
      <c r="AI44" s="54">
        <f t="shared" si="51"/>
      </c>
      <c r="AJ44" s="10"/>
      <c r="AK44" s="54">
        <f t="shared" si="52"/>
      </c>
      <c r="AL44" s="15"/>
      <c r="AM44" s="128"/>
      <c r="AN44" s="148">
        <f t="shared" si="53"/>
      </c>
      <c r="AO44" s="392"/>
      <c r="AP44" s="465"/>
      <c r="AR44" s="114">
        <f t="shared" si="54"/>
      </c>
      <c r="AS44" s="114">
        <f t="shared" si="55"/>
      </c>
      <c r="AT44" s="114">
        <f t="shared" si="56"/>
      </c>
      <c r="AV44" s="313">
        <f t="shared" si="26"/>
        <v>11</v>
      </c>
      <c r="AW44" s="314">
        <f t="shared" si="2"/>
      </c>
      <c r="AX44" s="314">
        <f t="shared" si="2"/>
      </c>
      <c r="AY44" s="314">
        <f t="shared" si="2"/>
      </c>
      <c r="AZ44" s="314">
        <f t="shared" si="2"/>
      </c>
      <c r="BB44" s="114">
        <f>IF(BD44="","",SUM(BI$29:BI44))</f>
      </c>
      <c r="BC44" s="114">
        <f t="shared" si="3"/>
      </c>
      <c r="BD44" s="114">
        <f t="shared" si="4"/>
      </c>
      <c r="BE44" s="114">
        <f t="shared" si="27"/>
      </c>
      <c r="BF44" s="114">
        <f t="shared" si="5"/>
      </c>
      <c r="BG44" s="114">
        <f t="shared" si="28"/>
      </c>
      <c r="BH44" s="114">
        <f t="shared" si="29"/>
      </c>
      <c r="BI44" s="114">
        <f t="shared" si="30"/>
      </c>
      <c r="BM44" s="218">
        <f>IF(BW44="","",SUM(BZ$34:BZ44))</f>
      </c>
      <c r="BN44" s="211">
        <f t="shared" si="57"/>
      </c>
      <c r="BO44" s="114">
        <f t="shared" si="31"/>
      </c>
      <c r="BP44" s="114">
        <f t="shared" si="32"/>
      </c>
      <c r="BR44" s="114">
        <f t="shared" si="33"/>
      </c>
      <c r="BS44" s="114">
        <f t="shared" si="34"/>
      </c>
      <c r="BT44" s="114">
        <f t="shared" si="35"/>
      </c>
      <c r="BU44" s="114">
        <f t="shared" si="16"/>
      </c>
      <c r="BV44" s="114">
        <f t="shared" si="36"/>
      </c>
      <c r="BW44" s="114">
        <f t="shared" si="58"/>
      </c>
      <c r="BX44" s="114">
        <f t="shared" si="59"/>
      </c>
      <c r="BY44" s="114">
        <f t="shared" si="37"/>
      </c>
      <c r="BZ44" s="114">
        <f t="shared" si="38"/>
      </c>
      <c r="CB44" s="218">
        <f>IF(CL44="","",BZ$33+SUM(CO$34:CO44))</f>
      </c>
      <c r="CC44" s="211">
        <f t="shared" si="60"/>
      </c>
      <c r="CD44" s="114">
        <f t="shared" si="39"/>
      </c>
      <c r="CE44" s="114">
        <f t="shared" si="40"/>
      </c>
      <c r="CG44" s="114">
        <f t="shared" si="41"/>
      </c>
      <c r="CH44" s="114">
        <f t="shared" si="42"/>
      </c>
      <c r="CI44" s="114">
        <f t="shared" si="43"/>
      </c>
      <c r="CJ44" s="114">
        <f t="shared" si="61"/>
      </c>
      <c r="CK44" s="114">
        <f t="shared" si="44"/>
      </c>
      <c r="CL44" s="114">
        <f t="shared" si="62"/>
      </c>
      <c r="CM44" s="114">
        <f t="shared" si="63"/>
      </c>
      <c r="CN44" s="114">
        <f t="shared" si="45"/>
      </c>
      <c r="CO44" s="114">
        <f t="shared" si="46"/>
      </c>
      <c r="CS44" s="218">
        <f>IF(CX44="","",CO$71+SUM(CX$35:CX44))</f>
      </c>
      <c r="CT44" s="114">
        <f t="shared" si="64"/>
      </c>
      <c r="CU44" s="114">
        <f t="shared" si="65"/>
      </c>
      <c r="CV44" s="114">
        <f t="shared" si="66"/>
      </c>
      <c r="CW44" s="126">
        <f t="shared" si="66"/>
      </c>
      <c r="CX44" s="114">
        <f t="shared" si="25"/>
      </c>
    </row>
    <row r="45" spans="1:102" ht="19.5" customHeight="1">
      <c r="A45" s="143">
        <f>IF(E45="","",SUM(AR$34:AR45))</f>
      </c>
      <c r="B45" s="144"/>
      <c r="C45" s="145">
        <f>IF(B$41=1,C44+1,"")</f>
      </c>
      <c r="D45" s="146"/>
      <c r="E45" s="303"/>
      <c r="F45" s="372"/>
      <c r="G45" s="373"/>
      <c r="H45" s="374"/>
      <c r="I45" s="381"/>
      <c r="J45" s="382"/>
      <c r="K45" s="382"/>
      <c r="L45" s="382"/>
      <c r="M45" s="372"/>
      <c r="N45" s="373"/>
      <c r="O45" s="373"/>
      <c r="P45" s="374"/>
      <c r="Q45" s="220"/>
      <c r="R45" s="147"/>
      <c r="S45" s="392"/>
      <c r="T45" s="393"/>
      <c r="U45" s="393"/>
      <c r="V45" s="394"/>
      <c r="W45" s="4"/>
      <c r="X45" s="54">
        <f t="shared" si="48"/>
      </c>
      <c r="Y45" s="10"/>
      <c r="Z45" s="54">
        <f t="shared" si="49"/>
      </c>
      <c r="AA45" s="15"/>
      <c r="AB45" s="128"/>
      <c r="AC45" s="148">
        <f t="shared" si="50"/>
      </c>
      <c r="AD45" s="147"/>
      <c r="AE45" s="392"/>
      <c r="AF45" s="393"/>
      <c r="AG45" s="394"/>
      <c r="AH45" s="4"/>
      <c r="AI45" s="54">
        <f t="shared" si="51"/>
      </c>
      <c r="AJ45" s="10"/>
      <c r="AK45" s="54">
        <f t="shared" si="52"/>
      </c>
      <c r="AL45" s="15"/>
      <c r="AM45" s="128"/>
      <c r="AN45" s="148">
        <f t="shared" si="53"/>
      </c>
      <c r="AO45" s="392"/>
      <c r="AP45" s="465"/>
      <c r="AR45" s="114">
        <f t="shared" si="54"/>
      </c>
      <c r="AS45" s="114">
        <f t="shared" si="55"/>
      </c>
      <c r="AT45" s="114">
        <f t="shared" si="56"/>
      </c>
      <c r="AV45" s="313">
        <f t="shared" si="26"/>
        <v>12</v>
      </c>
      <c r="AW45" s="314">
        <f t="shared" si="2"/>
      </c>
      <c r="AX45" s="314">
        <f t="shared" si="2"/>
      </c>
      <c r="AY45" s="314">
        <f t="shared" si="2"/>
      </c>
      <c r="AZ45" s="314">
        <f t="shared" si="2"/>
      </c>
      <c r="BB45" s="114">
        <f>IF(BD45="","",SUM(BI$29:BI45))</f>
      </c>
      <c r="BC45" s="114">
        <f t="shared" si="3"/>
      </c>
      <c r="BD45" s="114">
        <f t="shared" si="4"/>
      </c>
      <c r="BE45" s="114">
        <f t="shared" si="27"/>
      </c>
      <c r="BF45" s="114">
        <f t="shared" si="5"/>
      </c>
      <c r="BG45" s="114">
        <f t="shared" si="28"/>
      </c>
      <c r="BH45" s="114">
        <f t="shared" si="29"/>
      </c>
      <c r="BI45" s="114">
        <f t="shared" si="30"/>
      </c>
      <c r="BM45" s="218">
        <f>IF(BW45="","",SUM(BZ$34:BZ45))</f>
      </c>
      <c r="BN45" s="211">
        <f t="shared" si="57"/>
      </c>
      <c r="BO45" s="114">
        <f t="shared" si="31"/>
      </c>
      <c r="BP45" s="114">
        <f t="shared" si="32"/>
      </c>
      <c r="BR45" s="114">
        <f t="shared" si="33"/>
      </c>
      <c r="BS45" s="114">
        <f t="shared" si="34"/>
      </c>
      <c r="BT45" s="114">
        <f t="shared" si="35"/>
      </c>
      <c r="BU45" s="114">
        <f t="shared" si="16"/>
      </c>
      <c r="BV45" s="114">
        <f t="shared" si="36"/>
      </c>
      <c r="BW45" s="114">
        <f t="shared" si="58"/>
      </c>
      <c r="BX45" s="114">
        <f t="shared" si="59"/>
      </c>
      <c r="BY45" s="114">
        <f t="shared" si="37"/>
      </c>
      <c r="BZ45" s="114">
        <f t="shared" si="38"/>
      </c>
      <c r="CB45" s="218">
        <f>IF(CL45="","",BZ$33+SUM(CO$34:CO45))</f>
      </c>
      <c r="CC45" s="211">
        <f t="shared" si="60"/>
      </c>
      <c r="CD45" s="114">
        <f t="shared" si="39"/>
      </c>
      <c r="CE45" s="114">
        <f t="shared" si="40"/>
      </c>
      <c r="CG45" s="114">
        <f t="shared" si="41"/>
      </c>
      <c r="CH45" s="114">
        <f t="shared" si="42"/>
      </c>
      <c r="CI45" s="114">
        <f t="shared" si="43"/>
      </c>
      <c r="CJ45" s="114">
        <f t="shared" si="61"/>
      </c>
      <c r="CK45" s="114">
        <f t="shared" si="44"/>
      </c>
      <c r="CL45" s="114">
        <f t="shared" si="62"/>
      </c>
      <c r="CM45" s="114">
        <f t="shared" si="63"/>
      </c>
      <c r="CN45" s="114">
        <f t="shared" si="45"/>
      </c>
      <c r="CO45" s="114">
        <f t="shared" si="46"/>
      </c>
      <c r="CS45" s="218">
        <f>IF(CX45="","",CO$71+SUM(CX$35:CX45))</f>
      </c>
      <c r="CT45" s="114">
        <f t="shared" si="64"/>
      </c>
      <c r="CU45" s="114">
        <f t="shared" si="65"/>
      </c>
      <c r="CV45" s="114">
        <f t="shared" si="66"/>
      </c>
      <c r="CW45" s="126">
        <f t="shared" si="66"/>
      </c>
      <c r="CX45" s="114">
        <f t="shared" si="25"/>
      </c>
    </row>
    <row r="46" spans="1:102" ht="19.5" customHeight="1">
      <c r="A46" s="143">
        <f>IF(E46="","",SUM(AR$34:AR46))</f>
      </c>
      <c r="B46" s="144"/>
      <c r="C46" s="145">
        <f>IF(B$41=1,C45+1,"")</f>
      </c>
      <c r="D46" s="146"/>
      <c r="E46" s="303"/>
      <c r="F46" s="372"/>
      <c r="G46" s="373"/>
      <c r="H46" s="374"/>
      <c r="I46" s="381"/>
      <c r="J46" s="382"/>
      <c r="K46" s="382"/>
      <c r="L46" s="382"/>
      <c r="M46" s="372"/>
      <c r="N46" s="373"/>
      <c r="O46" s="373"/>
      <c r="P46" s="374"/>
      <c r="Q46" s="220"/>
      <c r="R46" s="147"/>
      <c r="S46" s="392"/>
      <c r="T46" s="393"/>
      <c r="U46" s="393"/>
      <c r="V46" s="394"/>
      <c r="W46" s="4"/>
      <c r="X46" s="54">
        <f t="shared" si="48"/>
      </c>
      <c r="Y46" s="10"/>
      <c r="Z46" s="54">
        <f t="shared" si="49"/>
      </c>
      <c r="AA46" s="15"/>
      <c r="AB46" s="128"/>
      <c r="AC46" s="148">
        <f t="shared" si="50"/>
      </c>
      <c r="AD46" s="147"/>
      <c r="AE46" s="392"/>
      <c r="AF46" s="393"/>
      <c r="AG46" s="394"/>
      <c r="AH46" s="4"/>
      <c r="AI46" s="54">
        <f t="shared" si="51"/>
      </c>
      <c r="AJ46" s="10"/>
      <c r="AK46" s="54">
        <f t="shared" si="52"/>
      </c>
      <c r="AL46" s="15"/>
      <c r="AM46" s="128"/>
      <c r="AN46" s="148">
        <f t="shared" si="53"/>
      </c>
      <c r="AO46" s="392"/>
      <c r="AP46" s="465"/>
      <c r="AR46" s="114">
        <f t="shared" si="54"/>
      </c>
      <c r="AS46" s="114">
        <f t="shared" si="55"/>
      </c>
      <c r="AT46" s="114">
        <f t="shared" si="56"/>
      </c>
      <c r="AV46" s="313">
        <f t="shared" si="26"/>
        <v>13</v>
      </c>
      <c r="AW46" s="314">
        <f t="shared" si="2"/>
      </c>
      <c r="AX46" s="314">
        <f t="shared" si="2"/>
      </c>
      <c r="AY46" s="314">
        <f t="shared" si="2"/>
      </c>
      <c r="AZ46" s="314">
        <f t="shared" si="2"/>
      </c>
      <c r="BB46" s="114">
        <f>IF(BD46="","",SUM(BI$29:BI46))</f>
      </c>
      <c r="BC46" s="114">
        <f t="shared" si="3"/>
      </c>
      <c r="BD46" s="114">
        <f t="shared" si="4"/>
      </c>
      <c r="BE46" s="114">
        <f t="shared" si="27"/>
      </c>
      <c r="BF46" s="114">
        <f t="shared" si="5"/>
      </c>
      <c r="BG46" s="114">
        <f t="shared" si="28"/>
      </c>
      <c r="BH46" s="114">
        <f t="shared" si="29"/>
      </c>
      <c r="BI46" s="114">
        <f t="shared" si="30"/>
      </c>
      <c r="BM46" s="218">
        <f>IF(BW46="","",SUM(BZ$34:BZ46))</f>
      </c>
      <c r="BN46" s="211">
        <f t="shared" si="57"/>
      </c>
      <c r="BO46" s="114">
        <f t="shared" si="31"/>
      </c>
      <c r="BP46" s="114">
        <f t="shared" si="32"/>
      </c>
      <c r="BR46" s="114">
        <f t="shared" si="33"/>
      </c>
      <c r="BS46" s="114">
        <f t="shared" si="34"/>
      </c>
      <c r="BT46" s="114">
        <f t="shared" si="35"/>
      </c>
      <c r="BU46" s="114">
        <f t="shared" si="16"/>
      </c>
      <c r="BV46" s="114">
        <f t="shared" si="36"/>
      </c>
      <c r="BW46" s="114">
        <f t="shared" si="58"/>
      </c>
      <c r="BX46" s="114">
        <f t="shared" si="59"/>
      </c>
      <c r="BY46" s="114">
        <f t="shared" si="37"/>
      </c>
      <c r="BZ46" s="114">
        <f t="shared" si="38"/>
      </c>
      <c r="CB46" s="218">
        <f>IF(CL46="","",BZ$33+SUM(CO$34:CO46))</f>
      </c>
      <c r="CC46" s="211">
        <f t="shared" si="60"/>
      </c>
      <c r="CD46" s="114">
        <f t="shared" si="39"/>
      </c>
      <c r="CE46" s="114">
        <f t="shared" si="40"/>
      </c>
      <c r="CG46" s="114">
        <f t="shared" si="41"/>
      </c>
      <c r="CH46" s="114">
        <f t="shared" si="42"/>
      </c>
      <c r="CI46" s="114">
        <f t="shared" si="43"/>
      </c>
      <c r="CJ46" s="114">
        <f t="shared" si="61"/>
      </c>
      <c r="CK46" s="114">
        <f t="shared" si="44"/>
      </c>
      <c r="CL46" s="114">
        <f t="shared" si="62"/>
      </c>
      <c r="CM46" s="114">
        <f t="shared" si="63"/>
      </c>
      <c r="CN46" s="114">
        <f t="shared" si="45"/>
      </c>
      <c r="CO46" s="114">
        <f t="shared" si="46"/>
      </c>
      <c r="CS46" s="218">
        <f>IF(CX46="","",CO$71+SUM(CX$35:CX46))</f>
      </c>
      <c r="CT46" s="114">
        <f t="shared" si="64"/>
      </c>
      <c r="CU46" s="114">
        <f t="shared" si="65"/>
      </c>
      <c r="CV46" s="114">
        <f t="shared" si="66"/>
      </c>
      <c r="CW46" s="126">
        <f t="shared" si="66"/>
      </c>
      <c r="CX46" s="114">
        <f t="shared" si="25"/>
      </c>
    </row>
    <row r="47" spans="1:102" ht="19.5" customHeight="1" thickBot="1">
      <c r="A47" s="170">
        <f>IF(E47="","",SUM(AR$34:AR47))</f>
      </c>
      <c r="B47" s="171"/>
      <c r="C47" s="38">
        <f>IF(B$41=1,C46+1,"")</f>
      </c>
      <c r="D47" s="172"/>
      <c r="E47" s="305"/>
      <c r="F47" s="362"/>
      <c r="G47" s="363"/>
      <c r="H47" s="364"/>
      <c r="I47" s="521"/>
      <c r="J47" s="363"/>
      <c r="K47" s="363"/>
      <c r="L47" s="522"/>
      <c r="M47" s="362"/>
      <c r="N47" s="363"/>
      <c r="O47" s="363"/>
      <c r="P47" s="364"/>
      <c r="Q47" s="221"/>
      <c r="R47" s="173"/>
      <c r="S47" s="461"/>
      <c r="T47" s="463"/>
      <c r="U47" s="463"/>
      <c r="V47" s="464"/>
      <c r="W47" s="7"/>
      <c r="X47" s="97">
        <f t="shared" si="48"/>
      </c>
      <c r="Y47" s="13"/>
      <c r="Z47" s="97">
        <f t="shared" si="49"/>
      </c>
      <c r="AA47" s="16"/>
      <c r="AB47" s="174"/>
      <c r="AC47" s="175">
        <f t="shared" si="50"/>
      </c>
      <c r="AD47" s="173"/>
      <c r="AE47" s="461"/>
      <c r="AF47" s="463"/>
      <c r="AG47" s="464"/>
      <c r="AH47" s="7"/>
      <c r="AI47" s="97">
        <f t="shared" si="51"/>
      </c>
      <c r="AJ47" s="13"/>
      <c r="AK47" s="97">
        <f t="shared" si="52"/>
      </c>
      <c r="AL47" s="16"/>
      <c r="AM47" s="174"/>
      <c r="AN47" s="175">
        <f t="shared" si="53"/>
      </c>
      <c r="AO47" s="461"/>
      <c r="AP47" s="462"/>
      <c r="AR47" s="114">
        <f t="shared" si="54"/>
      </c>
      <c r="AS47" s="114">
        <f t="shared" si="55"/>
      </c>
      <c r="AT47" s="114">
        <f t="shared" si="56"/>
      </c>
      <c r="AV47" s="313">
        <f t="shared" si="26"/>
        <v>14</v>
      </c>
      <c r="AW47" s="314">
        <f t="shared" si="2"/>
      </c>
      <c r="AX47" s="314">
        <f t="shared" si="2"/>
      </c>
      <c r="AY47" s="314">
        <f t="shared" si="2"/>
      </c>
      <c r="AZ47" s="314">
        <f t="shared" si="2"/>
      </c>
      <c r="BB47" s="114">
        <f>IF(BD47="","",SUM(BI$29:BI47))</f>
      </c>
      <c r="BC47" s="114">
        <f t="shared" si="3"/>
      </c>
      <c r="BD47" s="114">
        <f t="shared" si="4"/>
      </c>
      <c r="BE47" s="114">
        <f t="shared" si="27"/>
      </c>
      <c r="BF47" s="114">
        <f t="shared" si="5"/>
      </c>
      <c r="BG47" s="114">
        <f t="shared" si="28"/>
      </c>
      <c r="BH47" s="114">
        <f t="shared" si="29"/>
      </c>
      <c r="BI47" s="114">
        <f t="shared" si="30"/>
      </c>
      <c r="BM47" s="218">
        <f>IF(BW47="","",SUM(BZ$34:BZ47))</f>
      </c>
      <c r="BN47" s="211">
        <f t="shared" si="57"/>
      </c>
      <c r="BO47" s="114">
        <f t="shared" si="31"/>
      </c>
      <c r="BP47" s="114">
        <f t="shared" si="32"/>
      </c>
      <c r="BR47" s="114">
        <f t="shared" si="33"/>
      </c>
      <c r="BS47" s="114">
        <f t="shared" si="34"/>
      </c>
      <c r="BT47" s="114">
        <f t="shared" si="35"/>
      </c>
      <c r="BU47" s="114">
        <f t="shared" si="16"/>
      </c>
      <c r="BV47" s="114">
        <f t="shared" si="36"/>
      </c>
      <c r="BW47" s="114">
        <f t="shared" si="58"/>
      </c>
      <c r="BX47" s="114">
        <f t="shared" si="59"/>
      </c>
      <c r="BY47" s="114">
        <f t="shared" si="37"/>
      </c>
      <c r="BZ47" s="114">
        <f t="shared" si="38"/>
      </c>
      <c r="CB47" s="218">
        <f>IF(CL47="","",BZ$33+SUM(CO$34:CO47))</f>
      </c>
      <c r="CC47" s="211">
        <f t="shared" si="60"/>
      </c>
      <c r="CD47" s="114">
        <f t="shared" si="39"/>
      </c>
      <c r="CE47" s="114">
        <f t="shared" si="40"/>
      </c>
      <c r="CG47" s="114">
        <f t="shared" si="41"/>
      </c>
      <c r="CH47" s="114">
        <f t="shared" si="42"/>
      </c>
      <c r="CI47" s="114">
        <f t="shared" si="43"/>
      </c>
      <c r="CJ47" s="114">
        <f t="shared" si="61"/>
      </c>
      <c r="CK47" s="114">
        <f t="shared" si="44"/>
      </c>
      <c r="CL47" s="114">
        <f t="shared" si="62"/>
      </c>
      <c r="CM47" s="114">
        <f t="shared" si="63"/>
      </c>
      <c r="CN47" s="114">
        <f t="shared" si="45"/>
      </c>
      <c r="CO47" s="114">
        <f t="shared" si="46"/>
      </c>
      <c r="CS47" s="218">
        <f>IF(CX47="","",CO$71+SUM(CX$35:CX47))</f>
      </c>
      <c r="CT47" s="114">
        <f t="shared" si="64"/>
      </c>
      <c r="CU47" s="114">
        <f t="shared" si="65"/>
      </c>
      <c r="CV47" s="114">
        <f t="shared" si="66"/>
      </c>
      <c r="CW47" s="126">
        <f t="shared" si="66"/>
      </c>
      <c r="CX47" s="114">
        <f t="shared" si="25"/>
      </c>
    </row>
    <row r="48" spans="1:102" s="116" customFormat="1" ht="19.5" customHeight="1" thickBot="1">
      <c r="A48" s="2" t="s">
        <v>17</v>
      </c>
      <c r="B48" s="2"/>
      <c r="C48" s="2"/>
      <c r="AS48" s="114">
        <f>IF(AT48&gt;0,1,0)</f>
        <v>0</v>
      </c>
      <c r="AT48" s="114">
        <f>SUM(AT49:AT62)+SUM(AS49:AS62)</f>
        <v>0</v>
      </c>
      <c r="AU48" s="114">
        <f>SUM(AU49:AU62)</f>
        <v>0</v>
      </c>
      <c r="AV48" s="313">
        <f t="shared" si="26"/>
        <v>15</v>
      </c>
      <c r="AW48" s="314">
        <f t="shared" si="2"/>
      </c>
      <c r="AX48" s="314">
        <f t="shared" si="2"/>
      </c>
      <c r="AY48" s="314">
        <f t="shared" si="2"/>
      </c>
      <c r="AZ48" s="314">
        <f t="shared" si="2"/>
      </c>
      <c r="BA48" s="114"/>
      <c r="BB48"/>
      <c r="BC48" s="114"/>
      <c r="BD48" s="114"/>
      <c r="BE48" s="114"/>
      <c r="BF48" s="114"/>
      <c r="BG48" s="114"/>
      <c r="BH48"/>
      <c r="BI48"/>
      <c r="BJ48"/>
      <c r="BK48"/>
      <c r="BL48"/>
      <c r="BM48" s="114"/>
      <c r="BN48" s="211"/>
      <c r="BO48" s="114"/>
      <c r="BP48" s="114"/>
      <c r="BQ48" s="114"/>
      <c r="BR48" s="114"/>
      <c r="BS48" s="114"/>
      <c r="BT48" s="114"/>
      <c r="BU48" s="114"/>
      <c r="BV48" s="114"/>
      <c r="BW48" s="114"/>
      <c r="BX48" s="114" t="s">
        <v>100</v>
      </c>
      <c r="BY48" s="114"/>
      <c r="BZ48" s="114">
        <f>CX32+SUM(BZ49:BZ62)</f>
        <v>0</v>
      </c>
      <c r="CA48" s="114"/>
      <c r="CB48" s="114"/>
      <c r="CC48" s="211"/>
      <c r="CD48" s="114"/>
      <c r="CE48" s="114"/>
      <c r="CF48" s="114"/>
      <c r="CG48" s="114"/>
      <c r="CH48" s="114"/>
      <c r="CI48" s="114"/>
      <c r="CJ48" s="114"/>
      <c r="CK48" s="114"/>
      <c r="CL48" s="114"/>
      <c r="CM48" s="114" t="s">
        <v>100</v>
      </c>
      <c r="CN48" s="114"/>
      <c r="CO48" s="114">
        <f>BZ48+SUM(CO49:CO62)</f>
        <v>0</v>
      </c>
      <c r="CP48" s="114"/>
      <c r="CQ48" s="114"/>
      <c r="CR48" s="114"/>
      <c r="CS48" s="218"/>
      <c r="CT48"/>
      <c r="CU48"/>
      <c r="CV48"/>
      <c r="CW48"/>
      <c r="CX48" s="114"/>
    </row>
    <row r="49" spans="1:102" ht="19.5" customHeight="1" thickBot="1">
      <c r="A49" s="39"/>
      <c r="B49" s="40"/>
      <c r="C49" s="41">
        <f>IF(B49=1,IF(AT$23=1,"",VLOOKUP(AU49,チーム,AT$15,FALSE)),"")</f>
      </c>
      <c r="D49" s="284"/>
      <c r="E49" s="272"/>
      <c r="F49" s="272"/>
      <c r="G49" s="272"/>
      <c r="H49" s="272"/>
      <c r="I49" s="520"/>
      <c r="J49" s="520"/>
      <c r="K49" s="520"/>
      <c r="L49" s="520"/>
      <c r="M49" s="520"/>
      <c r="N49" s="520"/>
      <c r="O49" s="520"/>
      <c r="P49" s="42"/>
      <c r="Q49" s="310"/>
      <c r="R49" s="176"/>
      <c r="S49" s="176"/>
      <c r="T49" s="177"/>
      <c r="U49" s="177"/>
      <c r="V49" s="178"/>
      <c r="W49" s="43"/>
      <c r="X49" s="44">
        <f>IF($B49="","","分")</f>
      </c>
      <c r="Y49" s="45"/>
      <c r="Z49" s="44">
        <f>IF($B49="","","秒")</f>
      </c>
      <c r="AA49" s="46"/>
      <c r="AB49" s="47"/>
      <c r="AC49" s="48">
        <f>IF(B49="","",IF(AB49=2,"手",""))</f>
      </c>
      <c r="AD49" s="179"/>
      <c r="AE49" s="180"/>
      <c r="AF49" s="180"/>
      <c r="AG49" s="180"/>
      <c r="AH49" s="180"/>
      <c r="AI49" s="180"/>
      <c r="AJ49" s="180"/>
      <c r="AK49" s="180"/>
      <c r="AL49" s="180"/>
      <c r="AM49" s="180"/>
      <c r="AN49" s="180"/>
      <c r="AO49" s="180"/>
      <c r="AP49" s="180"/>
      <c r="AR49" s="114">
        <f>IF(D49="","",1)</f>
      </c>
      <c r="AS49" s="114">
        <f>IF(D49="","",IF(S49="","",1))</f>
      </c>
      <c r="AT49" s="114">
        <f>IF(D49="","",IF(AE49="","",1))</f>
      </c>
      <c r="AU49" s="114">
        <f>IF(B49=1,1,0)</f>
        <v>0</v>
      </c>
      <c r="AV49" s="313"/>
      <c r="AW49" s="314">
        <v>2</v>
      </c>
      <c r="AX49" s="313">
        <v>7</v>
      </c>
      <c r="AY49" s="313">
        <v>9</v>
      </c>
      <c r="AZ49" s="313">
        <v>13</v>
      </c>
      <c r="BB49" s="114">
        <f>IF(BD49="","",SUM(BI$34:BI$47)+SUM(BI$72:BI$91)+SUM(BI$49:BI49))</f>
      </c>
      <c r="BC49" s="114">
        <f aca="true" t="shared" si="67" ref="BC49:BC62">IF(D49="","",D49)</f>
      </c>
      <c r="BD49" s="114">
        <f aca="true" t="shared" si="68" ref="BD49:BD62">IF(E49="","",E49&amp;"　"&amp;IF(F49="","",F49))</f>
      </c>
      <c r="BE49" s="114">
        <f>IF(I49="","",I49&amp;" "&amp;IF(M49="","",M49))</f>
      </c>
      <c r="BF49" s="114">
        <f aca="true" t="shared" si="69" ref="BF49:BF62">IF(Q49="","",Q49)</f>
      </c>
      <c r="BG49" s="114">
        <f>IF(BD49="","","女")</f>
      </c>
      <c r="BH49" s="114">
        <f>IF(BD49="","",1)</f>
      </c>
      <c r="BI49" s="114">
        <f>IF(BD49="","",1)</f>
      </c>
      <c r="BM49" s="218"/>
      <c r="BU49" s="114">
        <f aca="true" t="shared" si="70" ref="BU49:BU62">IF(BW49="","",IF(ISERROR(VLOOKUP($S49,競技男１,$AT$15,FALSE))=TRUE,"",VLOOKUP($S49,競技男１,$AT$15,FALSE)))</f>
      </c>
      <c r="CB49" s="218">
        <f>IF(CL49="","",BZ$48+SUM(CO$49:CO49))</f>
      </c>
      <c r="CC49" s="211">
        <f>IF($AE49="","",VLOOKUP(CN49,競技女２,CC$32,FALSE))</f>
      </c>
      <c r="CD49" s="114">
        <f>IF(CL49="","",IF(E49="","",BB49))</f>
      </c>
      <c r="CE49" s="114">
        <f>IF(D49="","",IF(AE49="","",IF(CG49&amp;CH49&amp;CI49="","",CG49&amp;IF(CG49="",CH49,IF(CH49="","00",IF(LEN(CH49)&lt;2,"0"&amp;CH49,CH49)))&amp;"."&amp;IF(CI49="",IF(CK49=2,"0","00"),CI49))))</f>
      </c>
      <c r="CG49" s="114">
        <f>IF(AH49&amp;AJ49&amp;AL49="","",IF(AH49="","",IF(CJ49=3,ASC(AH49),IF(CJ49=2,IF(LEN(AH49)=2,"",ASC(AH49)),""))))</f>
      </c>
      <c r="CH49" s="114">
        <f>IF(AH49&amp;AJ49&amp;AL49="","",IF(CJ49=3,ASC(AJ49),IF(CJ49=2,IF(LEN(AH49)=2,ASC(AH49),ASC(AJ49)),IF(AH49="",IF(AJ49="","",ASC(AJ49)),ASC(AH49)))))</f>
      </c>
      <c r="CI49" s="114">
        <f>IF(AH49&amp;AJ49&amp;AL49="","",IF(CJ49=3,IF(AL49="","",ASC(AL49)),IF(CJ49=2,IF(LEN(AH49)=2,IF(AJ49="",IF(AL49="","",ASC(AL49)),ASC(AJ49)),IF(AL49="","",ASC(AL49))),IF(AH49="",IF(AL49="","",ASC(AL49)),IF(AJ49="",IF(AL49="","",ASC(AL49)),ASC(AJ49))))))</f>
      </c>
      <c r="CJ49" s="114">
        <f>IF($AE49="","",IF(ISERROR(VLOOKUP($AE49,競技男１,$AT$15,FALSE))=TRUE,"",VLOOKUP($AE49,競技男１,$AT$15,FALSE)))</f>
      </c>
      <c r="CK49" s="114">
        <f aca="true" t="shared" si="71" ref="CK49:CK62">IF(AE49="","",IF(CJ49&lt;4,IF(AM49="","",AM49),""))</f>
      </c>
      <c r="CL49" s="114">
        <f>IF($AE49="","",VLOOKUP($AE49,競技女１,CL$32,FALSE))</f>
      </c>
      <c r="CM49" s="114">
        <f>IF($AE49="","",VLOOKUP($AE49,競技女１,CM$32,FALSE))</f>
      </c>
      <c r="CN49" s="114">
        <f>IF($AE49="","",IF(CM49&gt;9,CL49*100+IF(VALUE(BF49)&gt;CM49-6,VALUE(BF49),CM49-6),CL49))</f>
      </c>
      <c r="CO49" s="114">
        <f>IF(CL49="","",1)</f>
      </c>
      <c r="CS49" s="313"/>
      <c r="CT49" s="313">
        <f>IF(AU49=1,VLOOKUP(B49,リレー男１,CT$32,FALSE),"")</f>
      </c>
      <c r="CU49" s="317">
        <f>IF(B49=1,IF(LEN(W49)=2,1,""),"")</f>
      </c>
      <c r="CV49" s="317">
        <f>IF(B49=1,IF(W49&amp;Y49&amp;AA49="","",IF(W49="","",IF(CU49=1,"",W49))&amp;IF(CU49=1,W49,IF(Y49="","00",IF(LEN(Y49)&lt;2,"0"&amp;Y49,Y49)))&amp;IF(CU49=1,IF(Y49="",IF(AA49="",IF(AB49=2,".0",".00"),"."&amp;AA49),"."&amp;Y49),IF(AA49="",IF(AB49=2,".0",".00"),"."&amp;AA49))),"")</f>
      </c>
      <c r="CW49" s="318" t="e">
        <f>IF(AU49="","",IF(AT$23=1,"",VLOOKUP(AU49,チーム,CW$32,FALSE)))</f>
        <v>#N/A</v>
      </c>
      <c r="CX49" s="313"/>
    </row>
    <row r="50" spans="1:102" ht="19.5" customHeight="1">
      <c r="A50" s="49">
        <f>IF(E50="","",AR$33+SUM(AR$50:AR50))</f>
      </c>
      <c r="B50" s="50"/>
      <c r="C50" s="51">
        <f>IF(B$49=1,1,"")</f>
      </c>
      <c r="D50" s="322"/>
      <c r="E50" s="323"/>
      <c r="F50" s="507"/>
      <c r="G50" s="417"/>
      <c r="H50" s="418"/>
      <c r="I50" s="508"/>
      <c r="J50" s="509"/>
      <c r="K50" s="509"/>
      <c r="L50" s="509"/>
      <c r="M50" s="507"/>
      <c r="N50" s="417"/>
      <c r="O50" s="417"/>
      <c r="P50" s="418"/>
      <c r="Q50" s="285"/>
      <c r="R50" s="52"/>
      <c r="S50" s="389"/>
      <c r="T50" s="359"/>
      <c r="U50" s="359"/>
      <c r="V50" s="360"/>
      <c r="W50" s="53"/>
      <c r="X50" s="61">
        <f aca="true" t="shared" si="72" ref="X50:X55">IF($S50="","",IF(ISERROR(VLOOKUP($S50,競技女１,$AT$15,FALSE))=TRUE,"",IF(VLOOKUP($S50,競技女１,$AT$15,FALSE)=2,"分",IF(VLOOKUP($S50,競技女１,$AT$15,FALSE)=3,"分",""))))</f>
      </c>
      <c r="Y50" s="55"/>
      <c r="Z50" s="54">
        <f aca="true" t="shared" si="73" ref="Z50:Z55">IF($S50="","",IF(ISERROR(VLOOKUP($S50,競技女１,$AT$15,FALSE))=TRUE,"",IF(VLOOKUP($S50,競技女１,$AT$15,FALSE)=4,"ｍ","秒")))</f>
      </c>
      <c r="AA50" s="56"/>
      <c r="AB50" s="57"/>
      <c r="AC50" s="58">
        <f aca="true" t="shared" si="74" ref="AC50:AC55">IF(S50="","",IF(VLOOKUP(S50,競技女１,AT$15,FALSE)&lt;4,IF(AB50=2,"手",""),""))</f>
      </c>
      <c r="AD50" s="59"/>
      <c r="AE50" s="416"/>
      <c r="AF50" s="417"/>
      <c r="AG50" s="418"/>
      <c r="AH50" s="60"/>
      <c r="AI50" s="61">
        <f aca="true" t="shared" si="75" ref="AI50:AI55">IF($AE50="","",IF(ISERROR(VLOOKUP($AE50,競技女１,$AT$15,FALSE))=TRUE,"",IF(VLOOKUP($AE50,競技女１,$AT$15,FALSE)=2,"分",IF(VLOOKUP($AE50,競技女１,$AT$15,FALSE)=3,"分",""))))</f>
      </c>
      <c r="AJ50" s="62"/>
      <c r="AK50" s="61">
        <f aca="true" t="shared" si="76" ref="AK50:AK55">IF($AE50="","",IF(ISERROR(VLOOKUP($AE50,競技女１,$AT$15,FALSE))=TRUE,"",IF(VLOOKUP($AE50,競技女１,$AT$15,FALSE)=4,"ｍ","秒")))</f>
      </c>
      <c r="AL50" s="63"/>
      <c r="AM50" s="64"/>
      <c r="AN50" s="65">
        <f aca="true" t="shared" si="77" ref="AN50:AN55">IF(AE50="","",IF(VLOOKUP(AE50,競技女１,AT$15,FALSE)&lt;4,IF(AM50=2,"手",""),""))</f>
      </c>
      <c r="AO50" s="416"/>
      <c r="AP50" s="419"/>
      <c r="AR50" s="114">
        <f aca="true" t="shared" si="78" ref="AR50:AR55">IF(E50="","",1)</f>
      </c>
      <c r="AS50" s="114">
        <f aca="true" t="shared" si="79" ref="AS50:AS55">IF(E50="","",IF(S50="","",1))</f>
      </c>
      <c r="AT50" s="114">
        <f aca="true" t="shared" si="80" ref="AT50:AT55">IF(E50="","",IF(AE50="","",1))</f>
      </c>
      <c r="BB50" s="114">
        <f>IF(BD50="","",SUM(BI$34:BI$47)+SUM(BI$72:BI$91)+SUM(BI$49:BI50))</f>
      </c>
      <c r="BC50" s="114">
        <f t="shared" si="67"/>
      </c>
      <c r="BD50" s="114">
        <f t="shared" si="68"/>
      </c>
      <c r="BE50" s="114">
        <f aca="true" t="shared" si="81" ref="BE50:BE62">IF(I50&amp;M50="","",WIDECHAR(IF(I50="","",I50&amp;" "&amp;IF(M50="","",M50))))</f>
      </c>
      <c r="BF50" s="114">
        <f t="shared" si="69"/>
      </c>
      <c r="BG50" s="114">
        <f>IF(BD50="","","女")</f>
      </c>
      <c r="BH50" s="114">
        <f>IF(BD50="","",2)</f>
      </c>
      <c r="BI50" s="114">
        <f>IF(BD50="","",1)</f>
      </c>
      <c r="BM50" s="218">
        <f>IF(BW50="","",CX$32+SUM(BZ$50:BZ50))</f>
      </c>
      <c r="BN50" s="211">
        <f aca="true" t="shared" si="82" ref="BN50:BN55">IF(BW50="","",VLOOKUP(BY50,競技女２,BN$32,FALSE))</f>
      </c>
      <c r="BO50" s="114">
        <f aca="true" t="shared" si="83" ref="BO50:BO62">IF(BW50="","",IF(E50="","",BB50))</f>
      </c>
      <c r="BP50" s="114">
        <f aca="true" t="shared" si="84" ref="BP50:BP62">IF(E50="","",IF(S50="","",IF(BR50&amp;BS50&amp;BT50="","",BR50&amp;IF(BR50="",BS50,IF(BS50="","00",IF(LEN(BS50)&lt;2,"0"&amp;BS50,BS50)))&amp;"."&amp;IF(BT50="",IF(BV50=2,"0","00"),BT50))))</f>
      </c>
      <c r="BR50" s="114">
        <f aca="true" t="shared" si="85" ref="BR50:BR62">IF(BW50="","",IF(W50&amp;Y50&amp;AA50="","",IF(W50="","",IF(BU50=3,ASC(W50),IF(BU50=2,IF(LEN(W50)=2,"",ASC(W50)),"")))))</f>
      </c>
      <c r="BS50" s="114">
        <f aca="true" t="shared" si="86" ref="BS50:BS62">IF(BW50="","",IF(W50&amp;Y50&amp;AA50="","",IF(BU50=3,ASC(Y50),IF(BU50=2,IF(LEN(W50)=2,ASC(W50),ASC(Y50)),IF(W50="",IF(Y50="","",ASC(Y50)),ASC(W50))))))</f>
      </c>
      <c r="BT50" s="114">
        <f aca="true" t="shared" si="87" ref="BT50:BT62">IF(BW50="","",IF(W50&amp;Y50&amp;AA50="","",IF(BU50=3,IF(AA50="","",ASC(AA50)),IF(BU50=2,IF(LEN(W50)=2,IF(Y50="",IF(AA50="","",ASC(AA50)),ASC(Y50)),IF(AA50="","",ASC(AA50))),IF(W50="",IF(AA50="","",ASC(AA50)),IF(Y50="",IF(AA50="","",ASC(AA50)),ASC(Y50)))))))</f>
      </c>
      <c r="BU50" s="114">
        <f t="shared" si="70"/>
      </c>
      <c r="BV50" s="114">
        <f aca="true" t="shared" si="88" ref="BV50:BV62">IF(S50="","",IF(BU50&lt;4,IF(AB50="","",AB50),""))</f>
      </c>
      <c r="BW50" s="114">
        <f aca="true" t="shared" si="89" ref="BW50:BW55">IF(E50="","",IF(S50="","",VLOOKUP($S50,競技女１,BW$32,FALSE)))</f>
      </c>
      <c r="BX50" s="114">
        <f aca="true" t="shared" si="90" ref="BX50:BX55">IF(BW50="","",VLOOKUP($S50,競技女１,BX$32,FALSE))</f>
      </c>
      <c r="BY50" s="114">
        <f aca="true" t="shared" si="91" ref="BY50:BY62">IF(BW50="","",IF(BX50&gt;9,BW50*100+IF(VALUE(BF50)&gt;BX50-6,VALUE(BF50),BX50-6),BW50))</f>
      </c>
      <c r="BZ50" s="114">
        <f aca="true" t="shared" si="92" ref="BZ50:BZ62">IF(BW50="","",1)</f>
      </c>
      <c r="CB50" s="218">
        <f>IF(CL50="","",BZ$48+SUM(CO$50:CO50))</f>
      </c>
      <c r="CC50" s="211">
        <f aca="true" t="shared" si="93" ref="CC50:CC55">IF(CL50="","",VLOOKUP(CN50,競技女２,CC$32,FALSE))</f>
      </c>
      <c r="CD50" s="114">
        <f aca="true" t="shared" si="94" ref="CD50:CD62">IF(CL50="","",IF(E50="","",BB50))</f>
      </c>
      <c r="CE50" s="114">
        <f aca="true" t="shared" si="95" ref="CE50:CE62">IF(CL50="","",IF(AE50="","",IF(CG50&amp;CH50&amp;CI50="","",CG50&amp;IF(CG50="",CH50,IF(CH50="","00",IF(LEN(CH50)&lt;2,"0"&amp;CH50,CH50)))&amp;"."&amp;IF(CI50="",IF(CK50=2,"0","00"),CI50))))</f>
      </c>
      <c r="CG50" s="114">
        <f aca="true" t="shared" si="96" ref="CG50:CG62">IF(AH50&amp;AJ50&amp;AL50="","",IF(AH50="","",IF(CJ50=3,ASC(AH50),IF(CJ50=2,IF(LEN(AH50)=2,"",ASC(AH50)),""))))</f>
      </c>
      <c r="CH50" s="114">
        <f aca="true" t="shared" si="97" ref="CH50:CH62">IF(CL50="","",IF(AH50&amp;AJ50&amp;AL50="","",IF(CJ50=3,ASC(AJ50),IF(CJ50=2,IF(LEN(AH50)=2,ASC(AH50),ASC(AJ50)),IF(AH50="",IF(AJ50="","",ASC(AJ50)),ASC(AH50))))))</f>
      </c>
      <c r="CI50" s="114">
        <f aca="true" t="shared" si="98" ref="CI50:CI62">IF(CL50="","",IF(AH50&amp;AJ50&amp;AL50="","",IF(CJ50=3,IF(AL50="","",ASC(AL50)),IF(CJ50=2,IF(LEN(AH50)=2,IF(AJ50="",IF(AL50="","",ASC(AL50)),ASC(AJ50)),IF(AL50="","",ASC(AL50))),IF(AH50="",IF(AL50="","",ASC(AL50)),IF(AJ50="",IF(AL50="","",ASC(AL50)),ASC(AJ50)))))))</f>
      </c>
      <c r="CJ50" s="114">
        <f aca="true" t="shared" si="99" ref="CJ50:CJ55">IF(CL50="","",IF(ISERROR(VLOOKUP($AE50,競技女１,$AT$15,FALSE))=TRUE,"",VLOOKUP($AE50,競技女１,$AT$15,FALSE)))</f>
      </c>
      <c r="CK50" s="114">
        <f t="shared" si="71"/>
      </c>
      <c r="CL50" s="114">
        <f aca="true" t="shared" si="100" ref="CL50:CL55">IF(E50="","",IF($AE50="","",VLOOKUP($AE50,競技女１,CL$32,FALSE)))</f>
      </c>
      <c r="CM50" s="114">
        <f aca="true" t="shared" si="101" ref="CM50:CM55">IF(CL50="","",VLOOKUP($AE50,競技女１,CM$32,FALSE))</f>
      </c>
      <c r="CN50" s="114">
        <f aca="true" t="shared" si="102" ref="CN50:CN62">IF(CL50="","",IF(CM50&gt;9,CL50*100+IF(VALUE(BF50)&gt;CM50-6,VALUE(BF50),CM50-6),CL50))</f>
      </c>
      <c r="CO50" s="114">
        <f aca="true" t="shared" si="103" ref="CO50:CO62">IF(CL50="","",1)</f>
      </c>
      <c r="CS50" s="218">
        <f>IF(CX50="","",CO$92+SUM(CX$50:CX50))</f>
      </c>
      <c r="CT50" s="114">
        <f aca="true" t="shared" si="104" ref="CT50:CT55">IF($CT$49="","",IF($CX50="","",IF(CT$49="","",CT$49)))</f>
      </c>
      <c r="CU50" s="114">
        <f aca="true" t="shared" si="105" ref="CU50:CU55">IF(AU$49=1,IF(BB50="","",BB50),"")</f>
      </c>
      <c r="CV50" s="114">
        <f aca="true" t="shared" si="106" ref="CV50:CV55">IF($CT$49="","",IF($CX50="","",IF(CV$49="","",CV$49)))</f>
      </c>
      <c r="CW50" s="114">
        <f aca="true" t="shared" si="107" ref="CW50:CW55">IF($CT$49="","",IF($CX50="","",IF(CW$49="","",CW$49)))</f>
      </c>
      <c r="CX50" s="114">
        <f aca="true" t="shared" si="108" ref="CX50:CX55">IF(CU50="","",1)</f>
      </c>
    </row>
    <row r="51" spans="1:102" ht="19.5" customHeight="1">
      <c r="A51" s="49">
        <f>IF(E51="","",AR$33+SUM(AR$50:AR51))</f>
      </c>
      <c r="B51" s="50"/>
      <c r="C51" s="51">
        <f>IF(B$49=1,C50+1,"")</f>
      </c>
      <c r="D51" s="283"/>
      <c r="E51" s="324"/>
      <c r="F51" s="358"/>
      <c r="G51" s="359"/>
      <c r="H51" s="360"/>
      <c r="I51" s="456"/>
      <c r="J51" s="457"/>
      <c r="K51" s="457"/>
      <c r="L51" s="457"/>
      <c r="M51" s="358"/>
      <c r="N51" s="359"/>
      <c r="O51" s="359"/>
      <c r="P51" s="360"/>
      <c r="Q51" s="222"/>
      <c r="R51" s="52"/>
      <c r="S51" s="389"/>
      <c r="T51" s="359"/>
      <c r="U51" s="359"/>
      <c r="V51" s="360"/>
      <c r="W51" s="53"/>
      <c r="X51" s="54">
        <f t="shared" si="72"/>
      </c>
      <c r="Y51" s="55"/>
      <c r="Z51" s="54">
        <f t="shared" si="73"/>
      </c>
      <c r="AA51" s="56"/>
      <c r="AB51" s="57"/>
      <c r="AC51" s="58">
        <f t="shared" si="74"/>
      </c>
      <c r="AD51" s="52"/>
      <c r="AE51" s="389"/>
      <c r="AF51" s="359"/>
      <c r="AG51" s="360"/>
      <c r="AH51" s="53"/>
      <c r="AI51" s="54">
        <f t="shared" si="75"/>
      </c>
      <c r="AJ51" s="55"/>
      <c r="AK51" s="54">
        <f t="shared" si="76"/>
      </c>
      <c r="AL51" s="56"/>
      <c r="AM51" s="57"/>
      <c r="AN51" s="58">
        <f t="shared" si="77"/>
      </c>
      <c r="AO51" s="389"/>
      <c r="AP51" s="415"/>
      <c r="AR51" s="114">
        <f t="shared" si="78"/>
      </c>
      <c r="AS51" s="114">
        <f t="shared" si="79"/>
      </c>
      <c r="AT51" s="114">
        <f t="shared" si="80"/>
      </c>
      <c r="AV51" s="315">
        <v>1</v>
      </c>
      <c r="AW51" s="314" t="str">
        <f>IF(ISERROR(VLOOKUP($AV51,リレー女２,AW$53,FALSE))=TRUE,"",IF(VLOOKUP($AV51,リレー女２,AW$53,FALSE)="","",VLOOKUP($AV51,リレー女２,AW$53,FALSE)))</f>
        <v>一般・高校</v>
      </c>
      <c r="AX51" s="314" t="str">
        <f>IF(ISERROR(VLOOKUP($AV51,リレー女２,AX$53,FALSE))=TRUE,"",IF(VLOOKUP($AV51,リレー女２,AX$53,FALSE)="","",VLOOKUP($AV51,リレー女２,AX$53,FALSE)))</f>
        <v>00:D0400</v>
      </c>
      <c r="AY51" s="37"/>
      <c r="AZ51" s="37"/>
      <c r="BB51" s="114">
        <f>IF(BD51="","",SUM(BI$34:BI$47)+SUM(BI$72:BI$91)+SUM(BI$49:BI51))</f>
      </c>
      <c r="BC51" s="114">
        <f t="shared" si="67"/>
      </c>
      <c r="BD51" s="114">
        <f t="shared" si="68"/>
      </c>
      <c r="BE51" s="114">
        <f t="shared" si="81"/>
      </c>
      <c r="BF51" s="114">
        <f t="shared" si="69"/>
      </c>
      <c r="BG51" s="114">
        <f aca="true" t="shared" si="109" ref="BG51:BG62">IF(BD51="","","女")</f>
      </c>
      <c r="BH51" s="114">
        <f aca="true" t="shared" si="110" ref="BH51:BH62">IF(BD51="","",2)</f>
      </c>
      <c r="BI51" s="114">
        <f aca="true" t="shared" si="111" ref="BI51:BI62">IF(BD51="","",1)</f>
      </c>
      <c r="BM51" s="218">
        <f>IF(BW51="","",CX$32+SUM(BZ$50:BZ51))</f>
      </c>
      <c r="BN51" s="211">
        <f t="shared" si="82"/>
      </c>
      <c r="BO51" s="114">
        <f t="shared" si="83"/>
      </c>
      <c r="BP51" s="114">
        <f t="shared" si="84"/>
      </c>
      <c r="BR51" s="114">
        <f t="shared" si="85"/>
      </c>
      <c r="BS51" s="114">
        <f t="shared" si="86"/>
      </c>
      <c r="BT51" s="114">
        <f t="shared" si="87"/>
      </c>
      <c r="BU51" s="114">
        <f t="shared" si="70"/>
      </c>
      <c r="BV51" s="114">
        <f t="shared" si="88"/>
      </c>
      <c r="BW51" s="114">
        <f t="shared" si="89"/>
      </c>
      <c r="BX51" s="114">
        <f t="shared" si="90"/>
      </c>
      <c r="BY51" s="114">
        <f t="shared" si="91"/>
      </c>
      <c r="BZ51" s="114">
        <f t="shared" si="92"/>
      </c>
      <c r="CB51" s="218">
        <f>IF(CL51="","",BZ$48+SUM(CO$50:CO51))</f>
      </c>
      <c r="CC51" s="211">
        <f t="shared" si="93"/>
      </c>
      <c r="CD51" s="114">
        <f t="shared" si="94"/>
      </c>
      <c r="CE51" s="114">
        <f t="shared" si="95"/>
      </c>
      <c r="CG51" s="114">
        <f t="shared" si="96"/>
      </c>
      <c r="CH51" s="114">
        <f t="shared" si="97"/>
      </c>
      <c r="CI51" s="114">
        <f t="shared" si="98"/>
      </c>
      <c r="CJ51" s="114">
        <f t="shared" si="99"/>
      </c>
      <c r="CK51" s="114">
        <f t="shared" si="71"/>
      </c>
      <c r="CL51" s="114">
        <f t="shared" si="100"/>
      </c>
      <c r="CM51" s="114">
        <f t="shared" si="101"/>
      </c>
      <c r="CN51" s="114">
        <f t="shared" si="102"/>
      </c>
      <c r="CO51" s="114">
        <f t="shared" si="103"/>
      </c>
      <c r="CS51" s="218">
        <f>IF(CX51="","",CO$92+SUM(CX$50:CX51))</f>
      </c>
      <c r="CT51" s="114">
        <f t="shared" si="104"/>
      </c>
      <c r="CU51" s="114">
        <f t="shared" si="105"/>
      </c>
      <c r="CV51" s="114">
        <f t="shared" si="106"/>
      </c>
      <c r="CW51" s="114">
        <f t="shared" si="107"/>
      </c>
      <c r="CX51" s="114">
        <f t="shared" si="108"/>
      </c>
    </row>
    <row r="52" spans="1:102" ht="19.5" customHeight="1">
      <c r="A52" s="49">
        <f>IF(E52="","",AR$33+SUM(AR$50:AR52))</f>
      </c>
      <c r="B52" s="50"/>
      <c r="C52" s="51">
        <f>IF(B$49=1,C51+1,"")</f>
      </c>
      <c r="D52" s="283"/>
      <c r="E52" s="324"/>
      <c r="F52" s="358"/>
      <c r="G52" s="359"/>
      <c r="H52" s="360"/>
      <c r="I52" s="456"/>
      <c r="J52" s="457"/>
      <c r="K52" s="457"/>
      <c r="L52" s="457"/>
      <c r="M52" s="358"/>
      <c r="N52" s="359"/>
      <c r="O52" s="359"/>
      <c r="P52" s="360"/>
      <c r="Q52" s="222"/>
      <c r="R52" s="52"/>
      <c r="S52" s="389"/>
      <c r="T52" s="359"/>
      <c r="U52" s="359"/>
      <c r="V52" s="360"/>
      <c r="W52" s="53"/>
      <c r="X52" s="54">
        <f t="shared" si="72"/>
      </c>
      <c r="Y52" s="55"/>
      <c r="Z52" s="54">
        <f t="shared" si="73"/>
      </c>
      <c r="AA52" s="56"/>
      <c r="AB52" s="57"/>
      <c r="AC52" s="58">
        <f t="shared" si="74"/>
      </c>
      <c r="AD52" s="52"/>
      <c r="AE52" s="389"/>
      <c r="AF52" s="359"/>
      <c r="AG52" s="360"/>
      <c r="AH52" s="53"/>
      <c r="AI52" s="54">
        <f t="shared" si="75"/>
      </c>
      <c r="AJ52" s="55"/>
      <c r="AK52" s="54">
        <f t="shared" si="76"/>
      </c>
      <c r="AL52" s="56"/>
      <c r="AM52" s="57"/>
      <c r="AN52" s="58">
        <f t="shared" si="77"/>
      </c>
      <c r="AO52" s="389"/>
      <c r="AP52" s="415"/>
      <c r="AR52" s="114">
        <f t="shared" si="78"/>
      </c>
      <c r="AS52" s="114">
        <f t="shared" si="79"/>
      </c>
      <c r="AT52" s="114">
        <f t="shared" si="80"/>
      </c>
      <c r="AV52" s="315">
        <v>2</v>
      </c>
      <c r="AW52" s="314">
        <f>IF(ISERROR(VLOOKUP($AV52,リレー女２,AW$53,FALSE))=TRUE,"",IF(VLOOKUP($AV52,リレー女２,AW$53,FALSE)="","",VLOOKUP($AV52,リレー女２,AW$53,FALSE)))</f>
      </c>
      <c r="AX52" s="314">
        <f>IF(ISERROR(VLOOKUP($AV52,リレー女２,AX$53,FALSE))=TRUE,"",IF(VLOOKUP($AV52,リレー女２,AX$53,FALSE)="","",VLOOKUP($AV52,リレー女２,AX$53,FALSE)))</f>
      </c>
      <c r="AY52" s="37"/>
      <c r="AZ52" s="37"/>
      <c r="BB52" s="114">
        <f>IF(BD52="","",SUM(BI$34:BI$47)+SUM(BI$72:BI$91)+SUM(BI$49:BI52))</f>
      </c>
      <c r="BC52" s="114">
        <f t="shared" si="67"/>
      </c>
      <c r="BD52" s="114">
        <f t="shared" si="68"/>
      </c>
      <c r="BE52" s="114">
        <f t="shared" si="81"/>
      </c>
      <c r="BF52" s="114">
        <f t="shared" si="69"/>
      </c>
      <c r="BG52" s="114">
        <f t="shared" si="109"/>
      </c>
      <c r="BH52" s="114">
        <f t="shared" si="110"/>
      </c>
      <c r="BI52" s="114">
        <f t="shared" si="111"/>
      </c>
      <c r="BM52" s="218">
        <f>IF(BW52="","",CX$32+SUM(BZ$50:BZ52))</f>
      </c>
      <c r="BN52" s="211">
        <f t="shared" si="82"/>
      </c>
      <c r="BO52" s="114">
        <f t="shared" si="83"/>
      </c>
      <c r="BP52" s="114">
        <f t="shared" si="84"/>
      </c>
      <c r="BR52" s="114">
        <f t="shared" si="85"/>
      </c>
      <c r="BS52" s="114">
        <f t="shared" si="86"/>
      </c>
      <c r="BT52" s="114">
        <f t="shared" si="87"/>
      </c>
      <c r="BU52" s="114">
        <f t="shared" si="70"/>
      </c>
      <c r="BV52" s="114">
        <f t="shared" si="88"/>
      </c>
      <c r="BW52" s="114">
        <f t="shared" si="89"/>
      </c>
      <c r="BX52" s="114">
        <f t="shared" si="90"/>
      </c>
      <c r="BY52" s="114">
        <f t="shared" si="91"/>
      </c>
      <c r="BZ52" s="114">
        <f t="shared" si="92"/>
      </c>
      <c r="CB52" s="218">
        <f>IF(CL52="","",BZ$48+SUM(CO$50:CO52))</f>
      </c>
      <c r="CC52" s="211">
        <f t="shared" si="93"/>
      </c>
      <c r="CD52" s="114">
        <f t="shared" si="94"/>
      </c>
      <c r="CE52" s="114">
        <f t="shared" si="95"/>
      </c>
      <c r="CG52" s="114">
        <f t="shared" si="96"/>
      </c>
      <c r="CH52" s="114">
        <f t="shared" si="97"/>
      </c>
      <c r="CI52" s="114">
        <f t="shared" si="98"/>
      </c>
      <c r="CJ52" s="114">
        <f t="shared" si="99"/>
      </c>
      <c r="CK52" s="114">
        <f t="shared" si="71"/>
      </c>
      <c r="CL52" s="114">
        <f t="shared" si="100"/>
      </c>
      <c r="CM52" s="114">
        <f t="shared" si="101"/>
      </c>
      <c r="CN52" s="114">
        <f t="shared" si="102"/>
      </c>
      <c r="CO52" s="114">
        <f t="shared" si="103"/>
      </c>
      <c r="CS52" s="218">
        <f>IF(CX52="","",CO$92+SUM(CX$50:CX52))</f>
      </c>
      <c r="CT52" s="114">
        <f t="shared" si="104"/>
      </c>
      <c r="CU52" s="114">
        <f t="shared" si="105"/>
      </c>
      <c r="CV52" s="114">
        <f t="shared" si="106"/>
      </c>
      <c r="CW52" s="114">
        <f t="shared" si="107"/>
      </c>
      <c r="CX52" s="114">
        <f t="shared" si="108"/>
      </c>
    </row>
    <row r="53" spans="1:102" ht="19.5" customHeight="1">
      <c r="A53" s="49">
        <f>IF(E53="","",AR$33+SUM(AR$50:AR53))</f>
      </c>
      <c r="B53" s="50"/>
      <c r="C53" s="51">
        <f>IF(B$49=1,C52+1,"")</f>
      </c>
      <c r="D53" s="283"/>
      <c r="E53" s="324"/>
      <c r="F53" s="358"/>
      <c r="G53" s="359"/>
      <c r="H53" s="360"/>
      <c r="I53" s="456"/>
      <c r="J53" s="457"/>
      <c r="K53" s="457"/>
      <c r="L53" s="457"/>
      <c r="M53" s="358"/>
      <c r="N53" s="359"/>
      <c r="O53" s="359"/>
      <c r="P53" s="360"/>
      <c r="Q53" s="222"/>
      <c r="R53" s="52"/>
      <c r="S53" s="389"/>
      <c r="T53" s="359"/>
      <c r="U53" s="359"/>
      <c r="V53" s="360"/>
      <c r="W53" s="53"/>
      <c r="X53" s="54">
        <f t="shared" si="72"/>
      </c>
      <c r="Y53" s="55"/>
      <c r="Z53" s="54">
        <f t="shared" si="73"/>
      </c>
      <c r="AA53" s="56"/>
      <c r="AB53" s="57"/>
      <c r="AC53" s="58">
        <f t="shared" si="74"/>
      </c>
      <c r="AD53" s="52"/>
      <c r="AE53" s="389"/>
      <c r="AF53" s="359"/>
      <c r="AG53" s="360"/>
      <c r="AH53" s="53"/>
      <c r="AI53" s="54">
        <f t="shared" si="75"/>
      </c>
      <c r="AJ53" s="55"/>
      <c r="AK53" s="54">
        <f t="shared" si="76"/>
      </c>
      <c r="AL53" s="56"/>
      <c r="AM53" s="57"/>
      <c r="AN53" s="58">
        <f t="shared" si="77"/>
      </c>
      <c r="AO53" s="389"/>
      <c r="AP53" s="415"/>
      <c r="AR53" s="114">
        <f t="shared" si="78"/>
      </c>
      <c r="AS53" s="114">
        <f t="shared" si="79"/>
      </c>
      <c r="AT53" s="114">
        <f t="shared" si="80"/>
      </c>
      <c r="AV53" s="313"/>
      <c r="AW53" s="314">
        <v>3</v>
      </c>
      <c r="AX53" s="313">
        <v>19</v>
      </c>
      <c r="BB53" s="114">
        <f>IF(BD53="","",SUM(BI$34:BI$47)+SUM(BI$72:BI$91)+SUM(BI$49:BI53))</f>
      </c>
      <c r="BC53" s="114">
        <f t="shared" si="67"/>
      </c>
      <c r="BD53" s="114">
        <f t="shared" si="68"/>
      </c>
      <c r="BE53" s="114">
        <f t="shared" si="81"/>
      </c>
      <c r="BF53" s="114">
        <f t="shared" si="69"/>
      </c>
      <c r="BG53" s="114">
        <f t="shared" si="109"/>
      </c>
      <c r="BH53" s="114">
        <f t="shared" si="110"/>
      </c>
      <c r="BI53" s="114">
        <f t="shared" si="111"/>
      </c>
      <c r="BM53" s="218">
        <f>IF(BW53="","",CX$32+SUM(BZ$50:BZ53))</f>
      </c>
      <c r="BN53" s="211">
        <f t="shared" si="82"/>
      </c>
      <c r="BO53" s="114">
        <f t="shared" si="83"/>
      </c>
      <c r="BP53" s="114">
        <f t="shared" si="84"/>
      </c>
      <c r="BR53" s="114">
        <f t="shared" si="85"/>
      </c>
      <c r="BS53" s="114">
        <f t="shared" si="86"/>
      </c>
      <c r="BT53" s="114">
        <f t="shared" si="87"/>
      </c>
      <c r="BU53" s="114">
        <f t="shared" si="70"/>
      </c>
      <c r="BV53" s="114">
        <f t="shared" si="88"/>
      </c>
      <c r="BW53" s="114">
        <f t="shared" si="89"/>
      </c>
      <c r="BX53" s="114">
        <f t="shared" si="90"/>
      </c>
      <c r="BY53" s="114">
        <f t="shared" si="91"/>
      </c>
      <c r="BZ53" s="114">
        <f t="shared" si="92"/>
      </c>
      <c r="CB53" s="218">
        <f>IF(CL53="","",BZ$48+SUM(CO$50:CO53))</f>
      </c>
      <c r="CC53" s="211">
        <f t="shared" si="93"/>
      </c>
      <c r="CD53" s="114">
        <f t="shared" si="94"/>
      </c>
      <c r="CE53" s="114">
        <f t="shared" si="95"/>
      </c>
      <c r="CG53" s="114">
        <f t="shared" si="96"/>
      </c>
      <c r="CH53" s="114">
        <f t="shared" si="97"/>
      </c>
      <c r="CI53" s="114">
        <f t="shared" si="98"/>
      </c>
      <c r="CJ53" s="114">
        <f t="shared" si="99"/>
      </c>
      <c r="CK53" s="114">
        <f t="shared" si="71"/>
      </c>
      <c r="CL53" s="114">
        <f t="shared" si="100"/>
      </c>
      <c r="CM53" s="114">
        <f t="shared" si="101"/>
      </c>
      <c r="CN53" s="114">
        <f t="shared" si="102"/>
      </c>
      <c r="CO53" s="114">
        <f t="shared" si="103"/>
      </c>
      <c r="CS53" s="218">
        <f>IF(CX53="","",CO$92+SUM(CX$50:CX53))</f>
      </c>
      <c r="CT53" s="114">
        <f t="shared" si="104"/>
      </c>
      <c r="CU53" s="114">
        <f t="shared" si="105"/>
      </c>
      <c r="CV53" s="114">
        <f t="shared" si="106"/>
      </c>
      <c r="CW53" s="114">
        <f t="shared" si="107"/>
      </c>
      <c r="CX53" s="114">
        <f t="shared" si="108"/>
      </c>
    </row>
    <row r="54" spans="1:102" ht="19.5" customHeight="1">
      <c r="A54" s="49">
        <f>IF(E54="","",AR$33+SUM(AR$50:AR54))</f>
      </c>
      <c r="B54" s="50"/>
      <c r="C54" s="51">
        <f>IF(B$49=1,C53+1,"")</f>
      </c>
      <c r="D54" s="283"/>
      <c r="E54" s="324"/>
      <c r="F54" s="358"/>
      <c r="G54" s="359"/>
      <c r="H54" s="360"/>
      <c r="I54" s="456"/>
      <c r="J54" s="457"/>
      <c r="K54" s="457"/>
      <c r="L54" s="457"/>
      <c r="M54" s="358"/>
      <c r="N54" s="359"/>
      <c r="O54" s="359"/>
      <c r="P54" s="360"/>
      <c r="Q54" s="222"/>
      <c r="R54" s="52"/>
      <c r="S54" s="389"/>
      <c r="T54" s="359"/>
      <c r="U54" s="359"/>
      <c r="V54" s="360"/>
      <c r="W54" s="53"/>
      <c r="X54" s="54">
        <f t="shared" si="72"/>
      </c>
      <c r="Y54" s="55"/>
      <c r="Z54" s="54">
        <f t="shared" si="73"/>
      </c>
      <c r="AA54" s="56"/>
      <c r="AB54" s="57"/>
      <c r="AC54" s="58">
        <f t="shared" si="74"/>
      </c>
      <c r="AD54" s="52"/>
      <c r="AE54" s="389"/>
      <c r="AF54" s="359"/>
      <c r="AG54" s="360"/>
      <c r="AH54" s="53"/>
      <c r="AI54" s="54">
        <f t="shared" si="75"/>
      </c>
      <c r="AJ54" s="55"/>
      <c r="AK54" s="54">
        <f t="shared" si="76"/>
      </c>
      <c r="AL54" s="56"/>
      <c r="AM54" s="57"/>
      <c r="AN54" s="58">
        <f t="shared" si="77"/>
      </c>
      <c r="AO54" s="389"/>
      <c r="AP54" s="415"/>
      <c r="AR54" s="114">
        <f t="shared" si="78"/>
      </c>
      <c r="AS54" s="114">
        <f t="shared" si="79"/>
      </c>
      <c r="AT54" s="114">
        <f t="shared" si="80"/>
      </c>
      <c r="BB54" s="114">
        <f>IF(BD54="","",SUM(BI$34:BI$47)+SUM(BI$72:BI$91)+SUM(BI$49:BI54))</f>
      </c>
      <c r="BC54" s="114">
        <f t="shared" si="67"/>
      </c>
      <c r="BD54" s="114">
        <f t="shared" si="68"/>
      </c>
      <c r="BE54" s="114">
        <f t="shared" si="81"/>
      </c>
      <c r="BF54" s="114">
        <f t="shared" si="69"/>
      </c>
      <c r="BG54" s="114">
        <f t="shared" si="109"/>
      </c>
      <c r="BH54" s="114">
        <f t="shared" si="110"/>
      </c>
      <c r="BI54" s="114">
        <f t="shared" si="111"/>
      </c>
      <c r="BM54" s="218">
        <f>IF(BW54="","",CX$32+SUM(BZ$50:BZ54))</f>
      </c>
      <c r="BN54" s="211">
        <f t="shared" si="82"/>
      </c>
      <c r="BO54" s="114">
        <f t="shared" si="83"/>
      </c>
      <c r="BP54" s="114">
        <f t="shared" si="84"/>
      </c>
      <c r="BR54" s="114">
        <f t="shared" si="85"/>
      </c>
      <c r="BS54" s="114">
        <f t="shared" si="86"/>
      </c>
      <c r="BT54" s="114">
        <f t="shared" si="87"/>
      </c>
      <c r="BU54" s="114">
        <f t="shared" si="70"/>
      </c>
      <c r="BV54" s="114">
        <f t="shared" si="88"/>
      </c>
      <c r="BW54" s="114">
        <f t="shared" si="89"/>
      </c>
      <c r="BX54" s="114">
        <f t="shared" si="90"/>
      </c>
      <c r="BY54" s="114">
        <f t="shared" si="91"/>
      </c>
      <c r="BZ54" s="114">
        <f t="shared" si="92"/>
      </c>
      <c r="CB54" s="218">
        <f>IF(CL54="","",BZ$48+SUM(CO$50:CO54))</f>
      </c>
      <c r="CC54" s="211">
        <f t="shared" si="93"/>
      </c>
      <c r="CD54" s="114">
        <f t="shared" si="94"/>
      </c>
      <c r="CE54" s="114">
        <f t="shared" si="95"/>
      </c>
      <c r="CG54" s="114">
        <f t="shared" si="96"/>
      </c>
      <c r="CH54" s="114">
        <f t="shared" si="97"/>
      </c>
      <c r="CI54" s="114">
        <f t="shared" si="98"/>
      </c>
      <c r="CJ54" s="114">
        <f t="shared" si="99"/>
      </c>
      <c r="CK54" s="114">
        <f t="shared" si="71"/>
      </c>
      <c r="CL54" s="114">
        <f t="shared" si="100"/>
      </c>
      <c r="CM54" s="114">
        <f t="shared" si="101"/>
      </c>
      <c r="CN54" s="114">
        <f t="shared" si="102"/>
      </c>
      <c r="CO54" s="114">
        <f t="shared" si="103"/>
      </c>
      <c r="CS54" s="218">
        <f>IF(CX54="","",CO$92+SUM(CX$50:CX54))</f>
      </c>
      <c r="CT54" s="114">
        <f t="shared" si="104"/>
      </c>
      <c r="CU54" s="114">
        <f t="shared" si="105"/>
      </c>
      <c r="CV54" s="114">
        <f t="shared" si="106"/>
      </c>
      <c r="CW54" s="114">
        <f t="shared" si="107"/>
      </c>
      <c r="CX54" s="114">
        <f t="shared" si="108"/>
      </c>
    </row>
    <row r="55" spans="1:102" ht="19.5" customHeight="1">
      <c r="A55" s="66">
        <f>IF(E55="","",AR$33+SUM(AR$50:AR55))</f>
      </c>
      <c r="B55" s="67"/>
      <c r="C55" s="68">
        <f>IF(B$49=1,C54+1,"")</f>
      </c>
      <c r="D55" s="283"/>
      <c r="E55" s="324"/>
      <c r="F55" s="510"/>
      <c r="G55" s="473"/>
      <c r="H55" s="474"/>
      <c r="I55" s="523"/>
      <c r="J55" s="524"/>
      <c r="K55" s="524"/>
      <c r="L55" s="524"/>
      <c r="M55" s="510"/>
      <c r="N55" s="473"/>
      <c r="O55" s="473"/>
      <c r="P55" s="474"/>
      <c r="Q55" s="223"/>
      <c r="R55" s="69"/>
      <c r="S55" s="472"/>
      <c r="T55" s="473"/>
      <c r="U55" s="473"/>
      <c r="V55" s="474"/>
      <c r="W55" s="70"/>
      <c r="X55" s="71">
        <f t="shared" si="72"/>
      </c>
      <c r="Y55" s="72"/>
      <c r="Z55" s="71">
        <f t="shared" si="73"/>
      </c>
      <c r="AA55" s="73"/>
      <c r="AB55" s="74"/>
      <c r="AC55" s="75">
        <f t="shared" si="74"/>
      </c>
      <c r="AD55" s="76"/>
      <c r="AE55" s="413"/>
      <c r="AF55" s="475"/>
      <c r="AG55" s="476"/>
      <c r="AH55" s="77"/>
      <c r="AI55" s="78">
        <f t="shared" si="75"/>
      </c>
      <c r="AJ55" s="79"/>
      <c r="AK55" s="78">
        <f t="shared" si="76"/>
      </c>
      <c r="AL55" s="80"/>
      <c r="AM55" s="81"/>
      <c r="AN55" s="82">
        <f t="shared" si="77"/>
      </c>
      <c r="AO55" s="413"/>
      <c r="AP55" s="414"/>
      <c r="AR55" s="114">
        <f t="shared" si="78"/>
      </c>
      <c r="AS55" s="114">
        <f t="shared" si="79"/>
      </c>
      <c r="AT55" s="114">
        <f t="shared" si="80"/>
      </c>
      <c r="BB55" s="114">
        <f>IF(BD55="","",SUM(BI$34:BI$47)+SUM(BI$72:BI$91)+SUM(BI$49:BI55))</f>
      </c>
      <c r="BC55" s="114">
        <f t="shared" si="67"/>
      </c>
      <c r="BD55" s="114">
        <f t="shared" si="68"/>
      </c>
      <c r="BE55" s="114">
        <f t="shared" si="81"/>
      </c>
      <c r="BF55" s="114">
        <f t="shared" si="69"/>
      </c>
      <c r="BG55" s="114">
        <f t="shared" si="109"/>
      </c>
      <c r="BH55" s="114">
        <f t="shared" si="110"/>
      </c>
      <c r="BI55" s="114">
        <f t="shared" si="111"/>
      </c>
      <c r="BM55" s="218">
        <f>IF(BW55="","",CX$32+SUM(BZ$50:BZ55))</f>
      </c>
      <c r="BN55" s="211">
        <f t="shared" si="82"/>
      </c>
      <c r="BO55" s="114">
        <f t="shared" si="83"/>
      </c>
      <c r="BP55" s="114">
        <f t="shared" si="84"/>
      </c>
      <c r="BR55" s="114">
        <f t="shared" si="85"/>
      </c>
      <c r="BS55" s="114">
        <f t="shared" si="86"/>
      </c>
      <c r="BT55" s="114">
        <f t="shared" si="87"/>
      </c>
      <c r="BU55" s="114">
        <f t="shared" si="70"/>
      </c>
      <c r="BV55" s="114">
        <f t="shared" si="88"/>
      </c>
      <c r="BW55" s="114">
        <f t="shared" si="89"/>
      </c>
      <c r="BX55" s="114">
        <f t="shared" si="90"/>
      </c>
      <c r="BY55" s="114">
        <f t="shared" si="91"/>
      </c>
      <c r="BZ55" s="114">
        <f t="shared" si="92"/>
      </c>
      <c r="CB55" s="218">
        <f>IF(CL55="","",BZ$48+SUM(CO$50:CO55))</f>
      </c>
      <c r="CC55" s="211">
        <f t="shared" si="93"/>
      </c>
      <c r="CD55" s="114">
        <f t="shared" si="94"/>
      </c>
      <c r="CE55" s="114">
        <f t="shared" si="95"/>
      </c>
      <c r="CG55" s="114">
        <f t="shared" si="96"/>
      </c>
      <c r="CH55" s="114">
        <f t="shared" si="97"/>
      </c>
      <c r="CI55" s="114">
        <f t="shared" si="98"/>
      </c>
      <c r="CJ55" s="114">
        <f t="shared" si="99"/>
      </c>
      <c r="CK55" s="114">
        <f t="shared" si="71"/>
      </c>
      <c r="CL55" s="114">
        <f t="shared" si="100"/>
      </c>
      <c r="CM55" s="114">
        <f t="shared" si="101"/>
      </c>
      <c r="CN55" s="114">
        <f t="shared" si="102"/>
      </c>
      <c r="CO55" s="114">
        <f t="shared" si="103"/>
      </c>
      <c r="CS55" s="218">
        <f>IF(CX55="","",CO$92+SUM(CX$50:CX55))</f>
      </c>
      <c r="CT55" s="114">
        <f t="shared" si="104"/>
      </c>
      <c r="CU55" s="114">
        <f t="shared" si="105"/>
      </c>
      <c r="CV55" s="114">
        <f t="shared" si="106"/>
      </c>
      <c r="CW55" s="114">
        <f t="shared" si="107"/>
      </c>
      <c r="CX55" s="114">
        <f t="shared" si="108"/>
      </c>
    </row>
    <row r="56" spans="1:102" ht="19.5" customHeight="1">
      <c r="A56" s="83">
        <f>IF(E56="","",AR39+SUM(AR$50:AR56))</f>
      </c>
      <c r="B56" s="84"/>
      <c r="C56" s="85">
        <f>IF(B56=1,IF(AT$23=1,"",VLOOKUP(SUM(AU$49:AU56),チーム,AT$15,FALSE)),"")</f>
      </c>
      <c r="D56" s="228"/>
      <c r="E56" s="183"/>
      <c r="F56" s="183"/>
      <c r="G56" s="183"/>
      <c r="H56" s="183"/>
      <c r="I56" s="515"/>
      <c r="J56" s="515"/>
      <c r="K56" s="515"/>
      <c r="L56" s="515"/>
      <c r="M56" s="515"/>
      <c r="N56" s="515"/>
      <c r="O56" s="515"/>
      <c r="P56" s="86"/>
      <c r="Q56" s="311"/>
      <c r="R56" s="184"/>
      <c r="S56" s="184"/>
      <c r="T56" s="185"/>
      <c r="U56" s="185"/>
      <c r="V56" s="186"/>
      <c r="W56" s="87"/>
      <c r="X56" s="88">
        <f>IF($B56="","","分")</f>
      </c>
      <c r="Y56" s="89"/>
      <c r="Z56" s="88">
        <f>IF($B56="","","秒")</f>
      </c>
      <c r="AA56" s="90"/>
      <c r="AB56" s="91"/>
      <c r="AC56" s="92">
        <f>IF(B56="","",IF(AB56=2,"手",""))</f>
      </c>
      <c r="AD56" s="187"/>
      <c r="AE56" s="187"/>
      <c r="AF56" s="187"/>
      <c r="AG56" s="187"/>
      <c r="AH56" s="187"/>
      <c r="AI56" s="187"/>
      <c r="AJ56" s="93"/>
      <c r="AK56" s="187"/>
      <c r="AL56" s="93"/>
      <c r="AM56" s="187"/>
      <c r="AN56" s="187"/>
      <c r="AO56" s="187"/>
      <c r="AP56" s="187"/>
      <c r="AR56" s="114">
        <f>IF(D56="","",1)</f>
      </c>
      <c r="AS56" s="114">
        <f>IF(D56="","",IF(S56="","",1))</f>
      </c>
      <c r="AT56" s="114">
        <f>IF(D56="","",IF(AE56="","",1))</f>
      </c>
      <c r="AU56" s="114">
        <f>IF(B56=1,1,0)</f>
        <v>0</v>
      </c>
      <c r="BB56" s="114">
        <f>IF(BD56="","",SUM(BI$34:BI$47)+SUM(BI$72:BI$91)+SUM(BI$49:BI56))</f>
      </c>
      <c r="BC56" s="114">
        <f t="shared" si="67"/>
      </c>
      <c r="BD56" s="114">
        <f t="shared" si="68"/>
      </c>
      <c r="BE56" s="114">
        <f t="shared" si="81"/>
      </c>
      <c r="BF56" s="114">
        <f t="shared" si="69"/>
      </c>
      <c r="BG56" s="114">
        <f t="shared" si="109"/>
      </c>
      <c r="BH56" s="114">
        <f t="shared" si="110"/>
      </c>
      <c r="BI56" s="114">
        <f t="shared" si="111"/>
      </c>
      <c r="BM56" s="218">
        <f>IF(BW56="","",CX$32+SUM(BZ$50:BZ56))</f>
      </c>
      <c r="BU56" s="114">
        <f t="shared" si="70"/>
      </c>
      <c r="CB56" s="218">
        <f>IF(CL56="","",BZ$48+SUM(CO$50:CO56))</f>
      </c>
      <c r="CC56" s="211"/>
      <c r="CS56" s="313"/>
      <c r="CT56" s="313">
        <f>IF(AU56=1,VLOOKUP(B56,リレー男１,CT$32,FALSE),"")</f>
      </c>
      <c r="CU56" s="317">
        <f>IF(B56=1,IF(LEN(W56)=2,1,""),"")</f>
      </c>
      <c r="CV56" s="317">
        <f>IF(B56=1,IF(W56&amp;Y56&amp;AA56="","",IF(W56="","",IF(CU56=1,"",W56))&amp;IF(CU56=1,W56,IF(Y56="","00",IF(LEN(Y56)&lt;2,"0"&amp;Y56,Y56)))&amp;IF(CU56=1,IF(Y56="",IF(AA56="",IF(AB56=2,".0",".00"),"."&amp;AA56),"."&amp;Y56),IF(AA56="",IF(AB56=2,".0",".00"),"."&amp;AA56))),"")</f>
      </c>
      <c r="CW56" s="318" t="e">
        <f>IF(AU56="","",IF(AT$23=1,"",VLOOKUP(SUM(AU$49:AU56),チーム,CW$32,FALSE)))</f>
        <v>#N/A</v>
      </c>
      <c r="CX56" s="313"/>
    </row>
    <row r="57" spans="1:102" ht="19.5" customHeight="1">
      <c r="A57" s="49">
        <f>IF(E57="","",AR$33+SUM(AR$50:AR57))</f>
      </c>
      <c r="B57" s="50"/>
      <c r="C57" s="51">
        <f>IF(B$56=1,1,"")</f>
      </c>
      <c r="D57" s="181"/>
      <c r="E57" s="302"/>
      <c r="F57" s="507"/>
      <c r="G57" s="417"/>
      <c r="H57" s="418"/>
      <c r="I57" s="416"/>
      <c r="J57" s="417"/>
      <c r="K57" s="417"/>
      <c r="L57" s="528"/>
      <c r="M57" s="507"/>
      <c r="N57" s="417"/>
      <c r="O57" s="417"/>
      <c r="P57" s="418"/>
      <c r="Q57" s="222"/>
      <c r="R57" s="52"/>
      <c r="S57" s="389"/>
      <c r="T57" s="359"/>
      <c r="U57" s="359"/>
      <c r="V57" s="360"/>
      <c r="W57" s="53"/>
      <c r="X57" s="54">
        <f aca="true" t="shared" si="112" ref="X57:X62">IF($S57="","",IF(ISERROR(VLOOKUP($S57,競技女１,$AT$15,FALSE))=TRUE,"",IF(VLOOKUP($S57,競技女１,$AT$15,FALSE)=2,"分",IF(VLOOKUP($S57,競技女１,$AT$15,FALSE)=3,"分",""))))</f>
      </c>
      <c r="Y57" s="55"/>
      <c r="Z57" s="54">
        <f aca="true" t="shared" si="113" ref="Z57:Z62">IF($S57="","",IF(ISERROR(VLOOKUP($S57,競技女１,$AT$15,FALSE))=TRUE,"",IF(VLOOKUP($S57,競技女１,$AT$15,FALSE)=4,"ｍ","秒")))</f>
      </c>
      <c r="AA57" s="56"/>
      <c r="AB57" s="57"/>
      <c r="AC57" s="58">
        <f aca="true" t="shared" si="114" ref="AC57:AC62">IF(S57="","",IF(VLOOKUP(S57,競技女１,AT$15,FALSE)&lt;4,IF(AB57=2,"手",""),""))</f>
      </c>
      <c r="AD57" s="59"/>
      <c r="AE57" s="416"/>
      <c r="AF57" s="417"/>
      <c r="AG57" s="418"/>
      <c r="AH57" s="60"/>
      <c r="AI57" s="61">
        <f aca="true" t="shared" si="115" ref="AI57:AI62">IF($AE57="","",IF(ISERROR(VLOOKUP($AE57,競技女１,$AT$15,FALSE))=TRUE,"",IF(VLOOKUP($AE57,競技女１,$AT$15,FALSE)=2,"分",IF(VLOOKUP($AE57,競技女１,$AT$15,FALSE)=3,"分",""))))</f>
      </c>
      <c r="AJ57" s="62"/>
      <c r="AK57" s="61">
        <f aca="true" t="shared" si="116" ref="AK57:AK62">IF($AE57="","",IF(ISERROR(VLOOKUP($AE57,競技女１,$AT$15,FALSE))=TRUE,"",IF(VLOOKUP($AE57,競技女１,$AT$15,FALSE)=4,"ｍ","秒")))</f>
      </c>
      <c r="AL57" s="63"/>
      <c r="AM57" s="64"/>
      <c r="AN57" s="65">
        <f aca="true" t="shared" si="117" ref="AN57:AN62">IF(AE57="","",IF(VLOOKUP(AE57,競技女１,AT$15,FALSE)&lt;4,IF(AM57=2,"手",""),""))</f>
      </c>
      <c r="AO57" s="416"/>
      <c r="AP57" s="419"/>
      <c r="AR57" s="114">
        <f aca="true" t="shared" si="118" ref="AR57:AR62">IF(E57="","",1)</f>
      </c>
      <c r="AS57" s="114">
        <f aca="true" t="shared" si="119" ref="AS57:AS62">IF(E57="","",IF(S57="","",1))</f>
      </c>
      <c r="AT57" s="114">
        <f aca="true" t="shared" si="120" ref="AT57:AT62">IF(E57="","",IF(AE57="","",1))</f>
      </c>
      <c r="BB57" s="114">
        <f>IF(BD57="","",SUM(BI$34:BI$47)+SUM(BI$72:BI$91)+SUM(BI$49:BI57))</f>
      </c>
      <c r="BC57" s="114">
        <f t="shared" si="67"/>
      </c>
      <c r="BD57" s="114">
        <f t="shared" si="68"/>
      </c>
      <c r="BE57" s="114">
        <f t="shared" si="81"/>
      </c>
      <c r="BF57" s="114">
        <f t="shared" si="69"/>
      </c>
      <c r="BG57" s="114">
        <f t="shared" si="109"/>
      </c>
      <c r="BH57" s="114">
        <f t="shared" si="110"/>
      </c>
      <c r="BI57" s="114">
        <f t="shared" si="111"/>
      </c>
      <c r="BM57" s="218">
        <f>IF(BW57="","",CX$32+SUM(BZ$50:BZ57))</f>
      </c>
      <c r="BN57" s="211">
        <f aca="true" t="shared" si="121" ref="BN57:BN62">IF(BW57="","",VLOOKUP(BY57,競技女２,BN$32,FALSE))</f>
      </c>
      <c r="BO57" s="114">
        <f t="shared" si="83"/>
      </c>
      <c r="BP57" s="114">
        <f t="shared" si="84"/>
      </c>
      <c r="BR57" s="114">
        <f t="shared" si="85"/>
      </c>
      <c r="BS57" s="114">
        <f t="shared" si="86"/>
      </c>
      <c r="BT57" s="114">
        <f t="shared" si="87"/>
      </c>
      <c r="BU57" s="114">
        <f t="shared" si="70"/>
      </c>
      <c r="BV57" s="114">
        <f t="shared" si="88"/>
      </c>
      <c r="BW57" s="114">
        <f aca="true" t="shared" si="122" ref="BW57:BW62">IF(E57="","",IF(S57="","",VLOOKUP($S57,競技女１,BW$32,FALSE)))</f>
      </c>
      <c r="BX57" s="114">
        <f aca="true" t="shared" si="123" ref="BX57:BX62">IF(BW57="","",VLOOKUP($S57,競技女１,BX$32,FALSE))</f>
      </c>
      <c r="BY57" s="114">
        <f t="shared" si="91"/>
      </c>
      <c r="BZ57" s="114">
        <f t="shared" si="92"/>
      </c>
      <c r="CB57" s="218">
        <f>IF(CL57="","",BZ$48+SUM(CO$50:CO57))</f>
      </c>
      <c r="CC57" s="211">
        <f aca="true" t="shared" si="124" ref="CC57:CC62">IF(CL57="","",VLOOKUP(CN57,競技女２,CC$32,FALSE))</f>
      </c>
      <c r="CD57" s="114">
        <f t="shared" si="94"/>
      </c>
      <c r="CE57" s="114">
        <f t="shared" si="95"/>
      </c>
      <c r="CG57" s="114">
        <f t="shared" si="96"/>
      </c>
      <c r="CH57" s="114">
        <f t="shared" si="97"/>
      </c>
      <c r="CI57" s="114">
        <f t="shared" si="98"/>
      </c>
      <c r="CJ57" s="114">
        <f aca="true" t="shared" si="125" ref="CJ57:CJ62">IF(CL57="","",IF(ISERROR(VLOOKUP($AE57,競技女１,$AT$15,FALSE))=TRUE,"",VLOOKUP($AE57,競技女１,$AT$15,FALSE)))</f>
      </c>
      <c r="CK57" s="114">
        <f t="shared" si="71"/>
      </c>
      <c r="CL57" s="114">
        <f aca="true" t="shared" si="126" ref="CL57:CL62">IF(E57="","",IF($AE57="","",VLOOKUP($AE57,競技女１,CL$32,FALSE)))</f>
      </c>
      <c r="CM57" s="114">
        <f aca="true" t="shared" si="127" ref="CM57:CM62">IF(CL57="","",VLOOKUP($AE57,競技女１,CM$32,FALSE))</f>
      </c>
      <c r="CN57" s="114">
        <f t="shared" si="102"/>
      </c>
      <c r="CO57" s="114">
        <f t="shared" si="103"/>
      </c>
      <c r="CS57" s="218">
        <f>IF(CX57="","",CO$92+SUM(CX$50:CX57))</f>
      </c>
      <c r="CT57" s="114">
        <f aca="true" t="shared" si="128" ref="CT57:CT62">IF($CT$56="","",IF($CX57="","",IF(CT$56="","",CT$56)))</f>
      </c>
      <c r="CU57" s="114">
        <f aca="true" t="shared" si="129" ref="CU57:CU62">IF(AU$56=1,IF(BB57="","",BB57),"")</f>
      </c>
      <c r="CV57" s="114">
        <f>IF($CT$56="","",IF($CX57="","",IF(CV$56="","",CV$56)))</f>
      </c>
      <c r="CW57" s="114">
        <f>IF($CT$56="","",IF($CX57="","",IF(CW$56="","",CW$56)))</f>
      </c>
      <c r="CX57" s="114">
        <f aca="true" t="shared" si="130" ref="CX57:CX62">IF(CU57="","",1)</f>
      </c>
    </row>
    <row r="58" spans="1:102" ht="19.5" customHeight="1">
      <c r="A58" s="49">
        <f>IF(E58="","",AR$33+SUM(AR$50:AR58))</f>
      </c>
      <c r="B58" s="50"/>
      <c r="C58" s="51">
        <f>IF(B$56=1,C57+1,"")</f>
      </c>
      <c r="D58" s="181"/>
      <c r="E58" s="302"/>
      <c r="F58" s="358"/>
      <c r="G58" s="359"/>
      <c r="H58" s="360"/>
      <c r="I58" s="389"/>
      <c r="J58" s="359"/>
      <c r="K58" s="359"/>
      <c r="L58" s="527"/>
      <c r="M58" s="358"/>
      <c r="N58" s="359"/>
      <c r="O58" s="359"/>
      <c r="P58" s="360"/>
      <c r="Q58" s="222"/>
      <c r="R58" s="52"/>
      <c r="S58" s="389"/>
      <c r="T58" s="359"/>
      <c r="U58" s="359"/>
      <c r="V58" s="360"/>
      <c r="W58" s="53"/>
      <c r="X58" s="54">
        <f t="shared" si="112"/>
      </c>
      <c r="Y58" s="55"/>
      <c r="Z58" s="54">
        <f t="shared" si="113"/>
      </c>
      <c r="AA58" s="56"/>
      <c r="AB58" s="57"/>
      <c r="AC58" s="58">
        <f t="shared" si="114"/>
      </c>
      <c r="AD58" s="52"/>
      <c r="AE58" s="389"/>
      <c r="AF58" s="359"/>
      <c r="AG58" s="360"/>
      <c r="AH58" s="53"/>
      <c r="AI58" s="54">
        <f t="shared" si="115"/>
      </c>
      <c r="AJ58" s="55"/>
      <c r="AK58" s="54">
        <f t="shared" si="116"/>
      </c>
      <c r="AL58" s="56"/>
      <c r="AM58" s="57"/>
      <c r="AN58" s="58">
        <f t="shared" si="117"/>
      </c>
      <c r="AO58" s="389"/>
      <c r="AP58" s="415"/>
      <c r="AR58" s="114">
        <f t="shared" si="118"/>
      </c>
      <c r="AS58" s="114">
        <f t="shared" si="119"/>
      </c>
      <c r="AT58" s="114">
        <f t="shared" si="120"/>
      </c>
      <c r="BB58" s="114">
        <f>IF(BD58="","",SUM(BI$34:BI$47)+SUM(BI$72:BI$91)+SUM(BI$49:BI58))</f>
      </c>
      <c r="BC58" s="114">
        <f t="shared" si="67"/>
      </c>
      <c r="BD58" s="114">
        <f t="shared" si="68"/>
      </c>
      <c r="BE58" s="114">
        <f t="shared" si="81"/>
      </c>
      <c r="BF58" s="114">
        <f t="shared" si="69"/>
      </c>
      <c r="BG58" s="114">
        <f t="shared" si="109"/>
      </c>
      <c r="BH58" s="114">
        <f t="shared" si="110"/>
      </c>
      <c r="BI58" s="114">
        <f t="shared" si="111"/>
      </c>
      <c r="BM58" s="218">
        <f>IF(BW58="","",CX$32+SUM(BZ$50:BZ58))</f>
      </c>
      <c r="BN58" s="211">
        <f t="shared" si="121"/>
      </c>
      <c r="BO58" s="114">
        <f t="shared" si="83"/>
      </c>
      <c r="BP58" s="114">
        <f t="shared" si="84"/>
      </c>
      <c r="BR58" s="114">
        <f t="shared" si="85"/>
      </c>
      <c r="BS58" s="114">
        <f t="shared" si="86"/>
      </c>
      <c r="BT58" s="114">
        <f t="shared" si="87"/>
      </c>
      <c r="BU58" s="114">
        <f t="shared" si="70"/>
      </c>
      <c r="BV58" s="114">
        <f t="shared" si="88"/>
      </c>
      <c r="BW58" s="114">
        <f t="shared" si="122"/>
      </c>
      <c r="BX58" s="114">
        <f t="shared" si="123"/>
      </c>
      <c r="BY58" s="114">
        <f t="shared" si="91"/>
      </c>
      <c r="BZ58" s="114">
        <f t="shared" si="92"/>
      </c>
      <c r="CB58" s="218">
        <f>IF(CL58="","",BZ$48+SUM(CO$50:CO58))</f>
      </c>
      <c r="CC58" s="211">
        <f t="shared" si="124"/>
      </c>
      <c r="CD58" s="114">
        <f t="shared" si="94"/>
      </c>
      <c r="CE58" s="114">
        <f t="shared" si="95"/>
      </c>
      <c r="CG58" s="114">
        <f t="shared" si="96"/>
      </c>
      <c r="CH58" s="114">
        <f t="shared" si="97"/>
      </c>
      <c r="CI58" s="114">
        <f t="shared" si="98"/>
      </c>
      <c r="CJ58" s="114">
        <f t="shared" si="125"/>
      </c>
      <c r="CK58" s="114">
        <f t="shared" si="71"/>
      </c>
      <c r="CL58" s="114">
        <f t="shared" si="126"/>
      </c>
      <c r="CM58" s="114">
        <f t="shared" si="127"/>
      </c>
      <c r="CN58" s="114">
        <f t="shared" si="102"/>
      </c>
      <c r="CO58" s="114">
        <f t="shared" si="103"/>
      </c>
      <c r="CS58" s="218">
        <f>IF(CX58="","",CO$92+SUM(CX$50:CX58))</f>
      </c>
      <c r="CT58" s="114">
        <f t="shared" si="128"/>
      </c>
      <c r="CU58" s="114">
        <f t="shared" si="129"/>
      </c>
      <c r="CV58" s="114">
        <f aca="true" t="shared" si="131" ref="CV58:CW62">IF($CT$56="","",IF($CX58="","",IF(CV$56="","",CV$56)))</f>
      </c>
      <c r="CW58" s="114">
        <f t="shared" si="131"/>
      </c>
      <c r="CX58" s="114">
        <f t="shared" si="130"/>
      </c>
    </row>
    <row r="59" spans="1:102" ht="19.5" customHeight="1">
      <c r="A59" s="49">
        <f>IF(E59="","",AR$33+SUM(AR$50:AR59))</f>
      </c>
      <c r="B59" s="50"/>
      <c r="C59" s="51">
        <f>IF(B$56=1,C58+1,"")</f>
      </c>
      <c r="D59" s="181"/>
      <c r="E59" s="302"/>
      <c r="F59" s="358"/>
      <c r="G59" s="359"/>
      <c r="H59" s="360"/>
      <c r="I59" s="389"/>
      <c r="J59" s="359"/>
      <c r="K59" s="359"/>
      <c r="L59" s="527"/>
      <c r="M59" s="358"/>
      <c r="N59" s="359"/>
      <c r="O59" s="359"/>
      <c r="P59" s="360"/>
      <c r="Q59" s="222"/>
      <c r="R59" s="52"/>
      <c r="S59" s="389"/>
      <c r="T59" s="359"/>
      <c r="U59" s="359"/>
      <c r="V59" s="360"/>
      <c r="W59" s="53"/>
      <c r="X59" s="54">
        <f t="shared" si="112"/>
      </c>
      <c r="Y59" s="55"/>
      <c r="Z59" s="54">
        <f t="shared" si="113"/>
      </c>
      <c r="AA59" s="56"/>
      <c r="AB59" s="57"/>
      <c r="AC59" s="58">
        <f t="shared" si="114"/>
      </c>
      <c r="AD59" s="52"/>
      <c r="AE59" s="389"/>
      <c r="AF59" s="359"/>
      <c r="AG59" s="360"/>
      <c r="AH59" s="53"/>
      <c r="AI59" s="54">
        <f t="shared" si="115"/>
      </c>
      <c r="AJ59" s="55"/>
      <c r="AK59" s="54">
        <f t="shared" si="116"/>
      </c>
      <c r="AL59" s="56"/>
      <c r="AM59" s="57"/>
      <c r="AN59" s="58">
        <f t="shared" si="117"/>
      </c>
      <c r="AO59" s="389"/>
      <c r="AP59" s="415"/>
      <c r="AR59" s="114">
        <f t="shared" si="118"/>
      </c>
      <c r="AS59" s="114">
        <f t="shared" si="119"/>
      </c>
      <c r="AT59" s="114">
        <f t="shared" si="120"/>
      </c>
      <c r="BB59" s="114">
        <f>IF(BD59="","",SUM(BI$34:BI$47)+SUM(BI$72:BI$91)+SUM(BI$49:BI59))</f>
      </c>
      <c r="BC59" s="114">
        <f t="shared" si="67"/>
      </c>
      <c r="BD59" s="114">
        <f t="shared" si="68"/>
      </c>
      <c r="BE59" s="114">
        <f t="shared" si="81"/>
      </c>
      <c r="BF59" s="114">
        <f t="shared" si="69"/>
      </c>
      <c r="BG59" s="114">
        <f t="shared" si="109"/>
      </c>
      <c r="BH59" s="114">
        <f t="shared" si="110"/>
      </c>
      <c r="BI59" s="114">
        <f t="shared" si="111"/>
      </c>
      <c r="BM59" s="218">
        <f>IF(BW59="","",CX$32+SUM(BZ$50:BZ59))</f>
      </c>
      <c r="BN59" s="211">
        <f t="shared" si="121"/>
      </c>
      <c r="BO59" s="114">
        <f t="shared" si="83"/>
      </c>
      <c r="BP59" s="114">
        <f t="shared" si="84"/>
      </c>
      <c r="BR59" s="114">
        <f t="shared" si="85"/>
      </c>
      <c r="BS59" s="114">
        <f t="shared" si="86"/>
      </c>
      <c r="BT59" s="114">
        <f t="shared" si="87"/>
      </c>
      <c r="BU59" s="114">
        <f t="shared" si="70"/>
      </c>
      <c r="BV59" s="114">
        <f t="shared" si="88"/>
      </c>
      <c r="BW59" s="114">
        <f t="shared" si="122"/>
      </c>
      <c r="BX59" s="114">
        <f t="shared" si="123"/>
      </c>
      <c r="BY59" s="114">
        <f t="shared" si="91"/>
      </c>
      <c r="BZ59" s="114">
        <f t="shared" si="92"/>
      </c>
      <c r="CB59" s="218">
        <f>IF(CL59="","",BZ$48+SUM(CO$50:CO59))</f>
      </c>
      <c r="CC59" s="211">
        <f t="shared" si="124"/>
      </c>
      <c r="CD59" s="114">
        <f t="shared" si="94"/>
      </c>
      <c r="CE59" s="114">
        <f t="shared" si="95"/>
      </c>
      <c r="CG59" s="114">
        <f t="shared" si="96"/>
      </c>
      <c r="CH59" s="114">
        <f t="shared" si="97"/>
      </c>
      <c r="CI59" s="114">
        <f t="shared" si="98"/>
      </c>
      <c r="CJ59" s="114">
        <f t="shared" si="125"/>
      </c>
      <c r="CK59" s="114">
        <f t="shared" si="71"/>
      </c>
      <c r="CL59" s="114">
        <f t="shared" si="126"/>
      </c>
      <c r="CM59" s="114">
        <f t="shared" si="127"/>
      </c>
      <c r="CN59" s="114">
        <f t="shared" si="102"/>
      </c>
      <c r="CO59" s="114">
        <f t="shared" si="103"/>
      </c>
      <c r="CS59" s="218">
        <f>IF(CX59="","",CO$92+SUM(CX$50:CX59))</f>
      </c>
      <c r="CT59" s="114">
        <f t="shared" si="128"/>
      </c>
      <c r="CU59" s="114">
        <f t="shared" si="129"/>
      </c>
      <c r="CV59" s="114">
        <f t="shared" si="131"/>
      </c>
      <c r="CW59" s="114">
        <f t="shared" si="131"/>
      </c>
      <c r="CX59" s="114">
        <f t="shared" si="130"/>
      </c>
    </row>
    <row r="60" spans="1:102" ht="19.5" customHeight="1">
      <c r="A60" s="49">
        <f>IF(E60="","",AR$33+SUM(AR$50:AR60))</f>
      </c>
      <c r="B60" s="50"/>
      <c r="C60" s="51">
        <f>IF(B$56=1,C59+1,"")</f>
      </c>
      <c r="D60" s="181"/>
      <c r="E60" s="302"/>
      <c r="F60" s="358"/>
      <c r="G60" s="359"/>
      <c r="H60" s="360"/>
      <c r="I60" s="389"/>
      <c r="J60" s="359"/>
      <c r="K60" s="359"/>
      <c r="L60" s="527"/>
      <c r="M60" s="358"/>
      <c r="N60" s="359"/>
      <c r="O60" s="359"/>
      <c r="P60" s="360"/>
      <c r="Q60" s="222"/>
      <c r="R60" s="52"/>
      <c r="S60" s="389"/>
      <c r="T60" s="359"/>
      <c r="U60" s="359"/>
      <c r="V60" s="360"/>
      <c r="W60" s="53"/>
      <c r="X60" s="54">
        <f t="shared" si="112"/>
      </c>
      <c r="Y60" s="55"/>
      <c r="Z60" s="54">
        <f t="shared" si="113"/>
      </c>
      <c r="AA60" s="56"/>
      <c r="AB60" s="57"/>
      <c r="AC60" s="58">
        <f t="shared" si="114"/>
      </c>
      <c r="AD60" s="52"/>
      <c r="AE60" s="389"/>
      <c r="AF60" s="359"/>
      <c r="AG60" s="360"/>
      <c r="AH60" s="53"/>
      <c r="AI60" s="54">
        <f t="shared" si="115"/>
      </c>
      <c r="AJ60" s="55"/>
      <c r="AK60" s="54">
        <f t="shared" si="116"/>
      </c>
      <c r="AL60" s="56"/>
      <c r="AM60" s="57"/>
      <c r="AN60" s="58">
        <f t="shared" si="117"/>
      </c>
      <c r="AO60" s="389"/>
      <c r="AP60" s="415"/>
      <c r="AR60" s="114">
        <f t="shared" si="118"/>
      </c>
      <c r="AS60" s="114">
        <f t="shared" si="119"/>
      </c>
      <c r="AT60" s="114">
        <f t="shared" si="120"/>
      </c>
      <c r="BB60" s="114">
        <f>IF(BD60="","",SUM(BI$34:BI$47)+SUM(BI$72:BI$91)+SUM(BI$49:BI60))</f>
      </c>
      <c r="BC60" s="114">
        <f t="shared" si="67"/>
      </c>
      <c r="BD60" s="114">
        <f t="shared" si="68"/>
      </c>
      <c r="BE60" s="114">
        <f t="shared" si="81"/>
      </c>
      <c r="BF60" s="114">
        <f t="shared" si="69"/>
      </c>
      <c r="BG60" s="114">
        <f t="shared" si="109"/>
      </c>
      <c r="BH60" s="114">
        <f t="shared" si="110"/>
      </c>
      <c r="BI60" s="114">
        <f t="shared" si="111"/>
      </c>
      <c r="BM60" s="218">
        <f>IF(BW60="","",CX$32+SUM(BZ$50:BZ60))</f>
      </c>
      <c r="BN60" s="211">
        <f t="shared" si="121"/>
      </c>
      <c r="BO60" s="114">
        <f t="shared" si="83"/>
      </c>
      <c r="BP60" s="114">
        <f t="shared" si="84"/>
      </c>
      <c r="BR60" s="114">
        <f t="shared" si="85"/>
      </c>
      <c r="BS60" s="114">
        <f t="shared" si="86"/>
      </c>
      <c r="BT60" s="114">
        <f t="shared" si="87"/>
      </c>
      <c r="BU60" s="114">
        <f t="shared" si="70"/>
      </c>
      <c r="BV60" s="114">
        <f t="shared" si="88"/>
      </c>
      <c r="BW60" s="114">
        <f t="shared" si="122"/>
      </c>
      <c r="BX60" s="114">
        <f t="shared" si="123"/>
      </c>
      <c r="BY60" s="114">
        <f t="shared" si="91"/>
      </c>
      <c r="BZ60" s="114">
        <f t="shared" si="92"/>
      </c>
      <c r="CB60" s="218">
        <f>IF(CL60="","",BZ$48+SUM(CO$50:CO60))</f>
      </c>
      <c r="CC60" s="211">
        <f t="shared" si="124"/>
      </c>
      <c r="CD60" s="114">
        <f t="shared" si="94"/>
      </c>
      <c r="CE60" s="114">
        <f t="shared" si="95"/>
      </c>
      <c r="CG60" s="114">
        <f t="shared" si="96"/>
      </c>
      <c r="CH60" s="114">
        <f t="shared" si="97"/>
      </c>
      <c r="CI60" s="114">
        <f t="shared" si="98"/>
      </c>
      <c r="CJ60" s="114">
        <f t="shared" si="125"/>
      </c>
      <c r="CK60" s="114">
        <f t="shared" si="71"/>
      </c>
      <c r="CL60" s="114">
        <f t="shared" si="126"/>
      </c>
      <c r="CM60" s="114">
        <f t="shared" si="127"/>
      </c>
      <c r="CN60" s="114">
        <f t="shared" si="102"/>
      </c>
      <c r="CO60" s="114">
        <f t="shared" si="103"/>
      </c>
      <c r="CS60" s="218">
        <f>IF(CX60="","",CO$92+SUM(CX$50:CX60))</f>
      </c>
      <c r="CT60" s="114">
        <f t="shared" si="128"/>
      </c>
      <c r="CU60" s="114">
        <f t="shared" si="129"/>
      </c>
      <c r="CV60" s="114">
        <f t="shared" si="131"/>
      </c>
      <c r="CW60" s="114">
        <f t="shared" si="131"/>
      </c>
      <c r="CX60" s="114">
        <f t="shared" si="130"/>
      </c>
    </row>
    <row r="61" spans="1:102" ht="19.5" customHeight="1">
      <c r="A61" s="49">
        <f>IF(E61="","",AR$33+SUM(AR$50:AR61))</f>
      </c>
      <c r="B61" s="50"/>
      <c r="C61" s="51">
        <f>IF(B$56=1,C60+1,"")</f>
      </c>
      <c r="D61" s="181"/>
      <c r="E61" s="302"/>
      <c r="F61" s="358"/>
      <c r="G61" s="359"/>
      <c r="H61" s="360"/>
      <c r="I61" s="389"/>
      <c r="J61" s="359"/>
      <c r="K61" s="359"/>
      <c r="L61" s="527"/>
      <c r="M61" s="358"/>
      <c r="N61" s="359"/>
      <c r="O61" s="359"/>
      <c r="P61" s="360"/>
      <c r="Q61" s="222"/>
      <c r="R61" s="52"/>
      <c r="S61" s="389"/>
      <c r="T61" s="359"/>
      <c r="U61" s="359"/>
      <c r="V61" s="360"/>
      <c r="W61" s="53"/>
      <c r="X61" s="54">
        <f t="shared" si="112"/>
      </c>
      <c r="Y61" s="55"/>
      <c r="Z61" s="54">
        <f t="shared" si="113"/>
      </c>
      <c r="AA61" s="56"/>
      <c r="AB61" s="57"/>
      <c r="AC61" s="58">
        <f t="shared" si="114"/>
      </c>
      <c r="AD61" s="52"/>
      <c r="AE61" s="389"/>
      <c r="AF61" s="359"/>
      <c r="AG61" s="360"/>
      <c r="AH61" s="53"/>
      <c r="AI61" s="54">
        <f t="shared" si="115"/>
      </c>
      <c r="AJ61" s="55"/>
      <c r="AK61" s="54">
        <f t="shared" si="116"/>
      </c>
      <c r="AL61" s="56"/>
      <c r="AM61" s="57"/>
      <c r="AN61" s="58">
        <f t="shared" si="117"/>
      </c>
      <c r="AO61" s="389"/>
      <c r="AP61" s="415"/>
      <c r="AR61" s="114">
        <f t="shared" si="118"/>
      </c>
      <c r="AS61" s="114">
        <f t="shared" si="119"/>
      </c>
      <c r="AT61" s="114">
        <f t="shared" si="120"/>
      </c>
      <c r="BB61" s="114">
        <f>IF(BD61="","",SUM(BI$34:BI$47)+SUM(BI$72:BI$91)+SUM(BI$49:BI61))</f>
      </c>
      <c r="BC61" s="114">
        <f t="shared" si="67"/>
      </c>
      <c r="BD61" s="114">
        <f t="shared" si="68"/>
      </c>
      <c r="BE61" s="114">
        <f t="shared" si="81"/>
      </c>
      <c r="BF61" s="114">
        <f t="shared" si="69"/>
      </c>
      <c r="BG61" s="114">
        <f t="shared" si="109"/>
      </c>
      <c r="BH61" s="114">
        <f t="shared" si="110"/>
      </c>
      <c r="BI61" s="114">
        <f t="shared" si="111"/>
      </c>
      <c r="BM61" s="218">
        <f>IF(BW61="","",CX$32+SUM(BZ$50:BZ61))</f>
      </c>
      <c r="BN61" s="211">
        <f t="shared" si="121"/>
      </c>
      <c r="BO61" s="114">
        <f t="shared" si="83"/>
      </c>
      <c r="BP61" s="114">
        <f t="shared" si="84"/>
      </c>
      <c r="BR61" s="114">
        <f t="shared" si="85"/>
      </c>
      <c r="BS61" s="114">
        <f t="shared" si="86"/>
      </c>
      <c r="BT61" s="114">
        <f t="shared" si="87"/>
      </c>
      <c r="BU61" s="114">
        <f t="shared" si="70"/>
      </c>
      <c r="BV61" s="114">
        <f t="shared" si="88"/>
      </c>
      <c r="BW61" s="114">
        <f t="shared" si="122"/>
      </c>
      <c r="BX61" s="114">
        <f t="shared" si="123"/>
      </c>
      <c r="BY61" s="114">
        <f t="shared" si="91"/>
      </c>
      <c r="BZ61" s="114">
        <f t="shared" si="92"/>
      </c>
      <c r="CB61" s="218">
        <f>IF(CL61="","",BZ$48+SUM(CO$50:CO61))</f>
      </c>
      <c r="CC61" s="211">
        <f t="shared" si="124"/>
      </c>
      <c r="CD61" s="114">
        <f t="shared" si="94"/>
      </c>
      <c r="CE61" s="114">
        <f t="shared" si="95"/>
      </c>
      <c r="CG61" s="114">
        <f t="shared" si="96"/>
      </c>
      <c r="CH61" s="114">
        <f t="shared" si="97"/>
      </c>
      <c r="CI61" s="114">
        <f t="shared" si="98"/>
      </c>
      <c r="CJ61" s="114">
        <f t="shared" si="125"/>
      </c>
      <c r="CK61" s="114">
        <f t="shared" si="71"/>
      </c>
      <c r="CL61" s="114">
        <f t="shared" si="126"/>
      </c>
      <c r="CM61" s="114">
        <f t="shared" si="127"/>
      </c>
      <c r="CN61" s="114">
        <f t="shared" si="102"/>
      </c>
      <c r="CO61" s="114">
        <f t="shared" si="103"/>
      </c>
      <c r="CS61" s="218">
        <f>IF(CX61="","",CO$92+SUM(CX$50:CX61))</f>
      </c>
      <c r="CT61" s="114">
        <f t="shared" si="128"/>
      </c>
      <c r="CU61" s="114">
        <f t="shared" si="129"/>
      </c>
      <c r="CV61" s="114">
        <f t="shared" si="131"/>
      </c>
      <c r="CW61" s="114">
        <f t="shared" si="131"/>
      </c>
      <c r="CX61" s="114">
        <f t="shared" si="130"/>
      </c>
    </row>
    <row r="62" spans="1:102" ht="19.5" customHeight="1" thickBot="1">
      <c r="A62" s="94">
        <f>IF(E62="","",AR$33+SUM(AR$50:AR62))</f>
      </c>
      <c r="B62" s="102"/>
      <c r="C62" s="103">
        <f>IF(B$56=1,C61+1,"")</f>
      </c>
      <c r="D62" s="182"/>
      <c r="E62" s="312"/>
      <c r="F62" s="365"/>
      <c r="G62" s="366"/>
      <c r="H62" s="367"/>
      <c r="I62" s="454"/>
      <c r="J62" s="366"/>
      <c r="K62" s="366"/>
      <c r="L62" s="514"/>
      <c r="M62" s="365"/>
      <c r="N62" s="366"/>
      <c r="O62" s="366"/>
      <c r="P62" s="367"/>
      <c r="Q62" s="224"/>
      <c r="R62" s="95"/>
      <c r="S62" s="454"/>
      <c r="T62" s="366"/>
      <c r="U62" s="366"/>
      <c r="V62" s="367"/>
      <c r="W62" s="96"/>
      <c r="X62" s="97">
        <f t="shared" si="112"/>
      </c>
      <c r="Y62" s="98"/>
      <c r="Z62" s="97">
        <f t="shared" si="113"/>
      </c>
      <c r="AA62" s="99"/>
      <c r="AB62" s="100"/>
      <c r="AC62" s="101">
        <f t="shared" si="114"/>
      </c>
      <c r="AD62" s="95"/>
      <c r="AE62" s="454"/>
      <c r="AF62" s="366"/>
      <c r="AG62" s="367"/>
      <c r="AH62" s="96"/>
      <c r="AI62" s="97">
        <f t="shared" si="115"/>
      </c>
      <c r="AJ62" s="98"/>
      <c r="AK62" s="97">
        <f t="shared" si="116"/>
      </c>
      <c r="AL62" s="99"/>
      <c r="AM62" s="100"/>
      <c r="AN62" s="101">
        <f t="shared" si="117"/>
      </c>
      <c r="AO62" s="454"/>
      <c r="AP62" s="458"/>
      <c r="AR62" s="114">
        <f t="shared" si="118"/>
      </c>
      <c r="AS62" s="114">
        <f t="shared" si="119"/>
      </c>
      <c r="AT62" s="114">
        <f t="shared" si="120"/>
      </c>
      <c r="BB62" s="114">
        <f>IF(BD62="","",SUM(BI$34:BI$47)+SUM(BI$72:BI$91)+SUM(BI$49:BI62))</f>
      </c>
      <c r="BC62" s="114">
        <f t="shared" si="67"/>
      </c>
      <c r="BD62" s="114">
        <f t="shared" si="68"/>
      </c>
      <c r="BE62" s="114">
        <f t="shared" si="81"/>
      </c>
      <c r="BF62" s="114">
        <f t="shared" si="69"/>
      </c>
      <c r="BG62" s="114">
        <f t="shared" si="109"/>
      </c>
      <c r="BH62" s="114">
        <f t="shared" si="110"/>
      </c>
      <c r="BI62" s="114">
        <f t="shared" si="111"/>
      </c>
      <c r="BM62" s="218">
        <f>IF(BW62="","",CX$32+SUM(BZ$50:BZ62))</f>
      </c>
      <c r="BN62" s="211">
        <f t="shared" si="121"/>
      </c>
      <c r="BO62" s="114">
        <f t="shared" si="83"/>
      </c>
      <c r="BP62" s="114">
        <f t="shared" si="84"/>
      </c>
      <c r="BR62" s="114">
        <f t="shared" si="85"/>
      </c>
      <c r="BS62" s="114">
        <f t="shared" si="86"/>
      </c>
      <c r="BT62" s="114">
        <f t="shared" si="87"/>
      </c>
      <c r="BU62" s="114">
        <f t="shared" si="70"/>
      </c>
      <c r="BV62" s="114">
        <f t="shared" si="88"/>
      </c>
      <c r="BW62" s="114">
        <f t="shared" si="122"/>
      </c>
      <c r="BX62" s="114">
        <f t="shared" si="123"/>
      </c>
      <c r="BY62" s="114">
        <f t="shared" si="91"/>
      </c>
      <c r="BZ62" s="114">
        <f t="shared" si="92"/>
      </c>
      <c r="CB62" s="218">
        <f>IF(CL62="","",BZ$48+SUM(CO$50:CO62))</f>
      </c>
      <c r="CC62" s="211">
        <f t="shared" si="124"/>
      </c>
      <c r="CD62" s="114">
        <f t="shared" si="94"/>
      </c>
      <c r="CE62" s="114">
        <f t="shared" si="95"/>
      </c>
      <c r="CG62" s="114">
        <f t="shared" si="96"/>
      </c>
      <c r="CH62" s="114">
        <f t="shared" si="97"/>
      </c>
      <c r="CI62" s="114">
        <f t="shared" si="98"/>
      </c>
      <c r="CJ62" s="114">
        <f t="shared" si="125"/>
      </c>
      <c r="CK62" s="114">
        <f t="shared" si="71"/>
      </c>
      <c r="CL62" s="114">
        <f t="shared" si="126"/>
      </c>
      <c r="CM62" s="114">
        <f t="shared" si="127"/>
      </c>
      <c r="CN62" s="114">
        <f t="shared" si="102"/>
      </c>
      <c r="CO62" s="114">
        <f t="shared" si="103"/>
      </c>
      <c r="CS62" s="218">
        <f>IF(CX62="","",CO$92+SUM(CX$50:CX62))</f>
      </c>
      <c r="CT62" s="114">
        <f t="shared" si="128"/>
      </c>
      <c r="CU62" s="114">
        <f t="shared" si="129"/>
      </c>
      <c r="CV62" s="114">
        <f t="shared" si="131"/>
      </c>
      <c r="CW62" s="114">
        <f t="shared" si="131"/>
      </c>
      <c r="CX62" s="114">
        <f t="shared" si="130"/>
      </c>
    </row>
    <row r="63" spans="1:97" ht="2.25" customHeight="1">
      <c r="A63" s="116"/>
      <c r="B63" s="116"/>
      <c r="C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row>
    <row r="64" spans="1:97" ht="24" customHeight="1">
      <c r="A64" s="420" t="str">
        <f>A$12</f>
        <v>第76回 加古川市陸上競技選手権大会　申込書</v>
      </c>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c r="AD64" s="420"/>
      <c r="AE64" s="420"/>
      <c r="AF64" s="420"/>
      <c r="AG64" s="420"/>
      <c r="AH64" s="420"/>
      <c r="AJ64" s="116"/>
      <c r="AK64" s="116"/>
      <c r="AL64" s="116"/>
      <c r="AM64" s="116"/>
      <c r="AN64" s="412">
        <f>IF(AR64=1,"（ ２ ／ ２ ）","")</f>
      </c>
      <c r="AO64" s="412"/>
      <c r="AP64" s="412"/>
      <c r="AR64" s="114">
        <f>IF(AR70&gt;0,1,0)</f>
        <v>0</v>
      </c>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row>
    <row r="65" spans="1:42" ht="9.75" customHeight="1">
      <c r="A65" s="420"/>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c r="AD65" s="420"/>
      <c r="AE65" s="420"/>
      <c r="AF65" s="420"/>
      <c r="AG65" s="420"/>
      <c r="AH65" s="420"/>
      <c r="AN65" s="189"/>
      <c r="AO65" s="189"/>
      <c r="AP65" s="189"/>
    </row>
    <row r="66" spans="1:53" ht="9.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V66"/>
      <c r="AW66"/>
      <c r="AX66"/>
      <c r="AY66"/>
      <c r="AZ66"/>
      <c r="BA66"/>
    </row>
    <row r="67" spans="1:102" s="116" customFormat="1" ht="19.5" customHeight="1" thickBot="1">
      <c r="A67" s="2" t="s">
        <v>16</v>
      </c>
      <c r="B67" s="2"/>
      <c r="C67" s="2"/>
      <c r="AV67" s="114"/>
      <c r="AW67" s="114"/>
      <c r="AX67" s="114"/>
      <c r="AY67" s="114"/>
      <c r="AZ67" s="114"/>
      <c r="BA67" s="114"/>
      <c r="BB67" s="114"/>
      <c r="BC67" s="114"/>
      <c r="BD67" s="114"/>
      <c r="BE67" s="114"/>
      <c r="BF67" s="114"/>
      <c r="BG67" s="114"/>
      <c r="BH67" s="114"/>
      <c r="BI67" s="114"/>
      <c r="BJ67" s="114"/>
      <c r="BK67" s="114"/>
      <c r="BL67" s="114"/>
      <c r="BM67" s="114"/>
      <c r="BN67" s="211"/>
      <c r="BO67" s="114"/>
      <c r="BP67" s="114"/>
      <c r="BQ67" s="114"/>
      <c r="BR67" s="114"/>
      <c r="BS67" s="114"/>
      <c r="BT67" s="114"/>
      <c r="BU67" s="114"/>
      <c r="BV67" s="114"/>
      <c r="BW67" s="114"/>
      <c r="BX67" s="114"/>
      <c r="BY67" s="114"/>
      <c r="BZ67" s="114"/>
      <c r="CA67" s="114"/>
      <c r="CB67" s="114"/>
      <c r="CC67" s="114"/>
      <c r="CD67" s="114"/>
      <c r="CE67" s="114"/>
      <c r="CF67" s="114"/>
      <c r="CG67" s="114"/>
      <c r="CH67" s="114"/>
      <c r="CI67" s="114"/>
      <c r="CJ67" s="114"/>
      <c r="CK67" s="114"/>
      <c r="CL67" s="114"/>
      <c r="CM67" s="114"/>
      <c r="CN67" s="114"/>
      <c r="CO67" s="114"/>
      <c r="CP67" s="114"/>
      <c r="CQ67" s="114"/>
      <c r="CR67" s="114"/>
      <c r="CS67" s="114"/>
      <c r="CT67" s="114"/>
      <c r="CU67" s="114"/>
      <c r="CV67" s="114"/>
      <c r="CW67" s="114"/>
      <c r="CX67" s="114"/>
    </row>
    <row r="68" spans="1:102" ht="16.5" customHeight="1">
      <c r="A68" s="447" t="s">
        <v>42</v>
      </c>
      <c r="B68" s="190"/>
      <c r="C68" s="191"/>
      <c r="D68" s="383" t="s">
        <v>0</v>
      </c>
      <c r="E68" s="384"/>
      <c r="F68" s="384"/>
      <c r="G68" s="384"/>
      <c r="H68" s="384"/>
      <c r="I68" s="384"/>
      <c r="J68" s="384"/>
      <c r="K68" s="384"/>
      <c r="L68" s="384"/>
      <c r="M68" s="384"/>
      <c r="N68" s="384"/>
      <c r="O68" s="384"/>
      <c r="P68" s="384"/>
      <c r="Q68" s="385"/>
      <c r="R68" s="435"/>
      <c r="S68" s="383" t="s">
        <v>5</v>
      </c>
      <c r="T68" s="384"/>
      <c r="U68" s="384"/>
      <c r="V68" s="384"/>
      <c r="W68" s="384"/>
      <c r="X68" s="384"/>
      <c r="Y68" s="384"/>
      <c r="Z68" s="384"/>
      <c r="AA68" s="384"/>
      <c r="AB68" s="384"/>
      <c r="AC68" s="385"/>
      <c r="AD68" s="445"/>
      <c r="AE68" s="383" t="s">
        <v>6</v>
      </c>
      <c r="AF68" s="384"/>
      <c r="AG68" s="384"/>
      <c r="AH68" s="384"/>
      <c r="AI68" s="384"/>
      <c r="AJ68" s="384"/>
      <c r="AK68" s="384"/>
      <c r="AL68" s="384"/>
      <c r="AM68" s="384"/>
      <c r="AN68" s="384"/>
      <c r="AO68" s="421" t="s">
        <v>4</v>
      </c>
      <c r="AP68" s="422"/>
      <c r="CP68"/>
      <c r="CQ68"/>
      <c r="CR68"/>
      <c r="CS68"/>
      <c r="CT68"/>
      <c r="CU68"/>
      <c r="CV68"/>
      <c r="CW68"/>
      <c r="CX68"/>
    </row>
    <row r="69" spans="1:46" ht="16.5" customHeight="1">
      <c r="A69" s="448"/>
      <c r="B69" s="192"/>
      <c r="C69" s="193"/>
      <c r="D69" s="118" t="s">
        <v>51</v>
      </c>
      <c r="E69" s="386" t="s">
        <v>33</v>
      </c>
      <c r="F69" s="387"/>
      <c r="G69" s="387"/>
      <c r="H69" s="388"/>
      <c r="I69" s="440" t="s">
        <v>305</v>
      </c>
      <c r="J69" s="441"/>
      <c r="K69" s="441"/>
      <c r="L69" s="441"/>
      <c r="M69" s="441"/>
      <c r="N69" s="441"/>
      <c r="O69" s="441"/>
      <c r="P69" s="442"/>
      <c r="Q69" s="428" t="str">
        <f>IF(AS$16="","年齢",IF(AS$16=1,"年齢","学年"))</f>
        <v>年齢</v>
      </c>
      <c r="R69" s="436"/>
      <c r="S69" s="430" t="s">
        <v>3</v>
      </c>
      <c r="T69" s="431"/>
      <c r="U69" s="431"/>
      <c r="V69" s="432"/>
      <c r="W69" s="430" t="s">
        <v>1</v>
      </c>
      <c r="X69" s="431"/>
      <c r="Y69" s="431"/>
      <c r="Z69" s="431"/>
      <c r="AA69" s="432"/>
      <c r="AB69" s="430" t="s">
        <v>2</v>
      </c>
      <c r="AC69" s="432"/>
      <c r="AD69" s="446"/>
      <c r="AE69" s="430" t="s">
        <v>3</v>
      </c>
      <c r="AF69" s="431"/>
      <c r="AG69" s="432"/>
      <c r="AH69" s="430" t="s">
        <v>1</v>
      </c>
      <c r="AI69" s="431"/>
      <c r="AJ69" s="431"/>
      <c r="AK69" s="431"/>
      <c r="AL69" s="432"/>
      <c r="AM69" s="430" t="s">
        <v>2</v>
      </c>
      <c r="AN69" s="432"/>
      <c r="AO69" s="423"/>
      <c r="AP69" s="424"/>
      <c r="AR69" s="316" t="s">
        <v>350</v>
      </c>
      <c r="AT69" s="316" t="s">
        <v>3</v>
      </c>
    </row>
    <row r="70" spans="1:46" ht="16.5" customHeight="1" thickBot="1">
      <c r="A70" s="449"/>
      <c r="B70" s="194"/>
      <c r="C70" s="195"/>
      <c r="D70" s="119" t="s">
        <v>53</v>
      </c>
      <c r="E70" s="120" t="s">
        <v>411</v>
      </c>
      <c r="F70" s="398" t="s">
        <v>52</v>
      </c>
      <c r="G70" s="399"/>
      <c r="H70" s="400"/>
      <c r="I70" s="443" t="s">
        <v>411</v>
      </c>
      <c r="J70" s="444"/>
      <c r="K70" s="444"/>
      <c r="L70" s="444"/>
      <c r="M70" s="398" t="s">
        <v>52</v>
      </c>
      <c r="N70" s="399"/>
      <c r="O70" s="399"/>
      <c r="P70" s="400"/>
      <c r="Q70" s="429"/>
      <c r="R70" s="437"/>
      <c r="S70" s="425"/>
      <c r="T70" s="433"/>
      <c r="U70" s="433"/>
      <c r="V70" s="434"/>
      <c r="W70" s="425"/>
      <c r="X70" s="433"/>
      <c r="Y70" s="433"/>
      <c r="Z70" s="433"/>
      <c r="AA70" s="434"/>
      <c r="AB70" s="425" t="s">
        <v>7</v>
      </c>
      <c r="AC70" s="434"/>
      <c r="AD70" s="434"/>
      <c r="AE70" s="425"/>
      <c r="AF70" s="433"/>
      <c r="AG70" s="434"/>
      <c r="AH70" s="425"/>
      <c r="AI70" s="433"/>
      <c r="AJ70" s="433"/>
      <c r="AK70" s="433"/>
      <c r="AL70" s="434"/>
      <c r="AM70" s="425" t="s">
        <v>7</v>
      </c>
      <c r="AN70" s="434"/>
      <c r="AO70" s="425"/>
      <c r="AP70" s="426"/>
      <c r="AR70" s="114">
        <f>SUM(AR72:AR112)</f>
        <v>0</v>
      </c>
      <c r="AT70" s="114">
        <f>SUM(AT71:AT91)+SUM(AS71:AS91)</f>
        <v>0</v>
      </c>
    </row>
    <row r="71" spans="1:102" s="116" customFormat="1" ht="18" customHeight="1" thickBot="1">
      <c r="A71" s="2" t="s">
        <v>16</v>
      </c>
      <c r="B71" s="2"/>
      <c r="C71" s="2"/>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f>SUM(AR72:AR85)+SUM(AR113:AR132)</f>
        <v>0</v>
      </c>
      <c r="AS71" s="114"/>
      <c r="AT71" s="114"/>
      <c r="AU71" s="114"/>
      <c r="AV71" s="114"/>
      <c r="AW71" s="114"/>
      <c r="AX71" s="114"/>
      <c r="AY71" s="114"/>
      <c r="AZ71" s="114"/>
      <c r="BA71" s="114"/>
      <c r="BB71" s="114"/>
      <c r="BC71" s="114"/>
      <c r="BD71" s="114"/>
      <c r="BE71" s="114"/>
      <c r="BF71" s="114"/>
      <c r="BG71" s="114"/>
      <c r="BH71" s="114"/>
      <c r="BI71" s="114"/>
      <c r="BJ71" s="114"/>
      <c r="BK71" s="114"/>
      <c r="BL71" s="114"/>
      <c r="BM71" s="114"/>
      <c r="BN71" s="211"/>
      <c r="BO71" s="114"/>
      <c r="BP71" s="114"/>
      <c r="BQ71" s="114"/>
      <c r="BR71" s="114"/>
      <c r="BS71" s="114"/>
      <c r="BT71" s="114"/>
      <c r="BU71" s="114"/>
      <c r="BV71" s="114"/>
      <c r="BW71" s="114"/>
      <c r="BX71" s="114" t="s">
        <v>100</v>
      </c>
      <c r="BY71" s="114"/>
      <c r="BZ71" s="114">
        <f>CO33+SUM(BZ72:BZ91)</f>
        <v>0</v>
      </c>
      <c r="CA71" s="114"/>
      <c r="CB71" s="114"/>
      <c r="CC71" s="211"/>
      <c r="CD71" s="114"/>
      <c r="CE71" s="114"/>
      <c r="CF71" s="114"/>
      <c r="CG71" s="114"/>
      <c r="CH71" s="114"/>
      <c r="CI71" s="114"/>
      <c r="CJ71" s="114"/>
      <c r="CK71" s="114"/>
      <c r="CL71" s="114"/>
      <c r="CM71" s="114" t="s">
        <v>100</v>
      </c>
      <c r="CN71" s="114"/>
      <c r="CO71" s="114">
        <f>BZ71+SUM(CO72:CO91)</f>
        <v>0</v>
      </c>
      <c r="CP71" s="114"/>
      <c r="CQ71" s="114"/>
      <c r="CR71" s="114"/>
      <c r="CS71" s="114"/>
      <c r="CT71" s="114"/>
      <c r="CU71" s="114"/>
      <c r="CV71" s="114"/>
      <c r="CW71" s="114"/>
      <c r="CX71" s="114"/>
    </row>
    <row r="72" spans="1:93" ht="19.5" customHeight="1">
      <c r="A72" s="196">
        <f>IF(E72="","",SUM(AR$35:AR$47)+SUM(AR$72:AR72))</f>
      </c>
      <c r="B72" s="197"/>
      <c r="C72" s="198"/>
      <c r="D72" s="199"/>
      <c r="E72" s="308"/>
      <c r="F72" s="511"/>
      <c r="G72" s="512"/>
      <c r="H72" s="513"/>
      <c r="I72" s="469"/>
      <c r="J72" s="470"/>
      <c r="K72" s="470"/>
      <c r="L72" s="470"/>
      <c r="M72" s="511"/>
      <c r="N72" s="512"/>
      <c r="O72" s="512"/>
      <c r="P72" s="513"/>
      <c r="Q72" s="225"/>
      <c r="R72" s="200"/>
      <c r="S72" s="466"/>
      <c r="T72" s="467"/>
      <c r="U72" s="467"/>
      <c r="V72" s="468"/>
      <c r="W72" s="104"/>
      <c r="X72" s="108">
        <f aca="true" t="shared" si="132" ref="X72:X91">IF($S72="","",IF(ISERROR(VLOOKUP($S72,競技男１,$AT$15,FALSE))=TRUE,"",IF(VLOOKUP($S72,競技男１,$AT$15,FALSE)=2,"分",IF(VLOOKUP($S72,競技男１,$AT$15,FALSE)=3,"分",""))))</f>
      </c>
      <c r="Y72" s="105"/>
      <c r="Z72" s="108">
        <f aca="true" t="shared" si="133" ref="Z72:Z91">IF($S72="","",IF(ISERROR(VLOOKUP($S72,競技男１,$AT$15,FALSE))=TRUE,"",IF(VLOOKUP($S72,競技男１,$AT$15,FALSE)=4,"ｍ","秒")))</f>
      </c>
      <c r="AA72" s="106"/>
      <c r="AB72" s="201"/>
      <c r="AC72" s="202">
        <f>IF(S72="","",IF(VLOOKUP(S72,競技男１,AT$15,FALSE)&lt;4,IF(AB72=2,"手",""),""))</f>
      </c>
      <c r="AD72" s="200"/>
      <c r="AE72" s="466"/>
      <c r="AF72" s="467"/>
      <c r="AG72" s="468"/>
      <c r="AH72" s="104"/>
      <c r="AI72" s="108">
        <f aca="true" t="shared" si="134" ref="AI72:AI91">IF($AE72="","",IF(ISERROR(VLOOKUP($AE72,競技男１,$AT$15,FALSE))=TRUE,"",IF(VLOOKUP($AE72,競技男１,$AT$15,FALSE)=2,"分",IF(VLOOKUP($AE72,競技男１,$AT$15,FALSE)=3,"分",""))))</f>
      </c>
      <c r="AJ72" s="105"/>
      <c r="AK72" s="108">
        <f aca="true" t="shared" si="135" ref="AK72:AK91">IF($AE72="","",IF(ISERROR(VLOOKUP($AE72,競技男１,$AT$15,FALSE))=TRUE,"",IF(VLOOKUP($AE72,競技男１,$AT$15,FALSE)=4,"ｍ","秒")))</f>
      </c>
      <c r="AL72" s="106"/>
      <c r="AM72" s="201"/>
      <c r="AN72" s="202">
        <f aca="true" t="shared" si="136" ref="AN72:AN91">IF(AE72="","",IF(VLOOKUP(AE72,競技男１,AT$15,FALSE)&lt;4,IF(AM72=2,"手",""),""))</f>
      </c>
      <c r="AO72" s="466"/>
      <c r="AP72" s="471"/>
      <c r="AR72" s="114">
        <f aca="true" t="shared" si="137" ref="AR72:AR91">IF(E72="","",1)</f>
      </c>
      <c r="AS72" s="114">
        <f aca="true" t="shared" si="138" ref="AS72:AS91">IF(E72="","",IF(S72="","",1))</f>
      </c>
      <c r="AT72" s="114">
        <f aca="true" t="shared" si="139" ref="AT72:AT91">IF(E72="","",IF(AE72="","",1))</f>
      </c>
      <c r="BB72" s="114">
        <f>IF(BD72="","",SUM(BI$34:BI$47)+SUM(BI$72:BI72))</f>
      </c>
      <c r="BC72" s="114">
        <f aca="true" t="shared" si="140" ref="BC72:BC91">IF(D72="","",D72)</f>
      </c>
      <c r="BD72" s="114">
        <f aca="true" t="shared" si="141" ref="BD72:BD91">IF(E72="","",E72&amp;"　"&amp;IF(F72="","",F72))</f>
      </c>
      <c r="BE72" s="114">
        <f aca="true" t="shared" si="142" ref="BE72:BE91">IF(I72&amp;M72="","",WIDECHAR(IF(I72="","",I72&amp;" "&amp;IF(M72="","",M72))))</f>
      </c>
      <c r="BF72" s="114">
        <f aca="true" t="shared" si="143" ref="BF72:BF91">IF(Q72="","",Q72)</f>
      </c>
      <c r="BG72" s="114">
        <f aca="true" t="shared" si="144" ref="BG72:BG91">IF(BD72="","","男")</f>
      </c>
      <c r="BH72" s="114">
        <f aca="true" t="shared" si="145" ref="BH72:BH91">IF(BD72="","",1)</f>
      </c>
      <c r="BI72" s="114">
        <f aca="true" t="shared" si="146" ref="BI72:BI91">IF(BD72="","",1)</f>
      </c>
      <c r="BM72" s="218">
        <f>IF(BW72="","",CO$33+SUM(BZ$72:BZ72))</f>
      </c>
      <c r="BN72" s="211">
        <f aca="true" t="shared" si="147" ref="BN72:BN91">IF(BW72="","",VLOOKUP(BY72,競技男２,BN$32,FALSE))</f>
      </c>
      <c r="BO72" s="114">
        <f aca="true" t="shared" si="148" ref="BO72:BO91">IF(BW72="","",IF(E72="","",BB72))</f>
      </c>
      <c r="BP72" s="114">
        <f aca="true" t="shared" si="149" ref="BP72:BP91">IF(E72="","",IF(S72="","",IF(BR72&amp;BS72&amp;BT72="","",BR72&amp;IF(BR72="",BS72,IF(BS72="","00",IF(LEN(BS72)&lt;2,"0"&amp;BS72,BS72)))&amp;"."&amp;IF(BT72="",IF(BV72=2,"0","00"),BT72))))</f>
      </c>
      <c r="BR72" s="114">
        <f aca="true" t="shared" si="150" ref="BR72:BR91">IF(BW72="","",IF(W72&amp;Y72&amp;AA72="","",IF(W72="","",IF(BU72=3,ASC(W72),IF(BU72=2,IF(LEN(W72)=2,"",ASC(W72)),"")))))</f>
      </c>
      <c r="BS72" s="114">
        <f aca="true" t="shared" si="151" ref="BS72:BS91">IF(BW72="","",IF(W72&amp;Y72&amp;AA72="","",IF(BU72=3,ASC(Y72),IF(BU72=2,IF(LEN(W72)=2,ASC(W72),ASC(Y72)),IF(W72="",IF(Y72="","",ASC(Y72)),ASC(W72))))))</f>
      </c>
      <c r="BT72" s="114">
        <f aca="true" t="shared" si="152" ref="BT72:BT91">IF(BW72="","",IF(W72&amp;Y72&amp;AA72="","",IF(BU72=3,IF(AA72="","",ASC(AA72)),IF(BU72=2,IF(LEN(W72)=2,IF(Y72="",IF(AA72="","",ASC(AA72)),ASC(Y72)),IF(AA72="","",ASC(AA72))),IF(W72="",IF(AA72="","",ASC(AA72)),IF(Y72="",IF(AA72="","",ASC(AA72)),ASC(Y72)))))))</f>
      </c>
      <c r="BU72" s="114">
        <f aca="true" t="shared" si="153" ref="BU72:BU91">IF(BW72="","",IF(ISERROR(VLOOKUP($S72,競技男１,$AT$15,FALSE))=TRUE,"",VLOOKUP($S72,競技男１,$AT$15,FALSE)))</f>
      </c>
      <c r="BV72" s="114">
        <f aca="true" t="shared" si="154" ref="BV72:BV91">IF(S72="","",IF(BU72&lt;4,IF(AB72="","",AB72),""))</f>
      </c>
      <c r="BW72" s="114">
        <f aca="true" t="shared" si="155" ref="BW72:BW91">IF(E72="","",IF(S72="","",VLOOKUP($S72,競技男１,BW$32,FALSE)))</f>
      </c>
      <c r="BX72" s="114">
        <f aca="true" t="shared" si="156" ref="BX72:BX91">IF(BW72="","",VLOOKUP($S72,競技男１,BX$32,FALSE))</f>
      </c>
      <c r="BY72" s="114">
        <f aca="true" t="shared" si="157" ref="BY72:BY91">IF(BW72="","",IF(BX72&gt;9,BW72*100+IF(VALUE(BF72)&gt;BX72-6,VALUE(BF72),BX72-6),BW72))</f>
      </c>
      <c r="BZ72" s="114">
        <f aca="true" t="shared" si="158" ref="BZ72:BZ91">IF(BW72="","",1)</f>
      </c>
      <c r="CB72" s="218">
        <f>IF(CL72="","",BZ$71+SUM(CO$72:CO72))</f>
      </c>
      <c r="CC72" s="211">
        <f aca="true" t="shared" si="159" ref="CC72:CC91">IF(CL72="","",VLOOKUP(CN72,競技男２,CC$32,FALSE))</f>
      </c>
      <c r="CD72" s="114">
        <f aca="true" t="shared" si="160" ref="CD72:CD91">IF(CL72="","",IF(E72="","",BB72))</f>
      </c>
      <c r="CE72" s="114">
        <f aca="true" t="shared" si="161" ref="CE72:CE91">IF(CL72="","",IF(AE72="","",IF(CG72&amp;CH72&amp;CI72="","",CG72&amp;IF(CG72="",CH72,IF(CH72="","00",IF(LEN(CH72)&lt;2,"0"&amp;CH72,CH72)))&amp;"."&amp;IF(CI72="",IF(CK72=2,"0","00"),CI72))))</f>
      </c>
      <c r="CG72" s="114">
        <f aca="true" t="shared" si="162" ref="CG72:CG91">IF(AH72&amp;AJ72&amp;AL72="","",IF(AH72="","",IF(CJ72=3,ASC(AH72),IF(CJ72=2,IF(LEN(AH72)=2,"",ASC(AH72)),""))))</f>
      </c>
      <c r="CH72" s="114">
        <f aca="true" t="shared" si="163" ref="CH72:CH91">IF(CL72="","",IF(AH72&amp;AJ72&amp;AL72="","",IF(CJ72=3,ASC(AJ72),IF(CJ72=2,IF(LEN(AH72)=2,ASC(AH72),ASC(AJ72)),IF(AH72="",IF(AJ72="","",ASC(AJ72)),ASC(AH72))))))</f>
      </c>
      <c r="CI72" s="114">
        <f aca="true" t="shared" si="164" ref="CI72:CI91">IF(CL72="","",IF(AH72&amp;AJ72&amp;AL72="","",IF(CJ72=3,IF(AL72="","",ASC(AL72)),IF(CJ72=2,IF(LEN(AH72)=2,IF(AJ72="",IF(AL72="","",ASC(AL72)),ASC(AJ72)),IF(AL72="","",ASC(AL72))),IF(AH72="",IF(AL72="","",ASC(AL72)),IF(AJ72="",IF(AL72="","",ASC(AL72)),ASC(AJ72)))))))</f>
      </c>
      <c r="CJ72" s="114">
        <f aca="true" t="shared" si="165" ref="CJ72:CJ91">IF(CL72="","",IF(ISERROR(VLOOKUP($AE72,競技男１,$AT$15,FALSE))=TRUE,"",VLOOKUP($AE72,競技男１,$AT$15,FALSE)))</f>
      </c>
      <c r="CK72" s="114">
        <f aca="true" t="shared" si="166" ref="CK72:CK91">IF(AE72="","",IF(CJ72&lt;4,IF(AM72="","",AM72),""))</f>
      </c>
      <c r="CL72" s="114">
        <f aca="true" t="shared" si="167" ref="CL72:CL91">IF(E72="","",IF($AE72="","",VLOOKUP($AE72,競技男１,CL$32,FALSE)))</f>
      </c>
      <c r="CM72" s="114">
        <f aca="true" t="shared" si="168" ref="CM72:CM91">IF(CL72="","",VLOOKUP($AE72,競技男１,CM$32,FALSE))</f>
      </c>
      <c r="CN72" s="114">
        <f aca="true" t="shared" si="169" ref="CN72:CN91">IF(CL72="","",IF(CM72&gt;9,CL72*100+IF(VALUE(BF72)&gt;CM72-6,VALUE(BF72),CM72-6),CL72))</f>
      </c>
      <c r="CO72" s="114">
        <f aca="true" t="shared" si="170" ref="CO72:CO91">IF(CL72="","",1)</f>
      </c>
    </row>
    <row r="73" spans="1:93" ht="19.5" customHeight="1">
      <c r="A73" s="143">
        <f>IF(E73="","",SUM(AR$35:AR$47)+SUM(AR$72:AR73))</f>
      </c>
      <c r="B73" s="203"/>
      <c r="C73" s="204"/>
      <c r="D73" s="146"/>
      <c r="E73" s="303"/>
      <c r="F73" s="372"/>
      <c r="G73" s="373"/>
      <c r="H73" s="374"/>
      <c r="I73" s="381"/>
      <c r="J73" s="382"/>
      <c r="K73" s="382"/>
      <c r="L73" s="382"/>
      <c r="M73" s="372"/>
      <c r="N73" s="373"/>
      <c r="O73" s="373"/>
      <c r="P73" s="374"/>
      <c r="Q73" s="220"/>
      <c r="R73" s="147"/>
      <c r="S73" s="392"/>
      <c r="T73" s="393"/>
      <c r="U73" s="393"/>
      <c r="V73" s="394"/>
      <c r="W73" s="4"/>
      <c r="X73" s="54">
        <f t="shared" si="132"/>
      </c>
      <c r="Y73" s="10"/>
      <c r="Z73" s="54">
        <f t="shared" si="133"/>
      </c>
      <c r="AA73" s="15"/>
      <c r="AB73" s="205"/>
      <c r="AC73" s="148">
        <f aca="true" t="shared" si="171" ref="AC73:AC91">IF(S73="","",IF(VLOOKUP(S73,競技男１,AT$15,FALSE)&lt;4,IF(AB73=2,"手",""),""))</f>
      </c>
      <c r="AD73" s="147"/>
      <c r="AE73" s="392"/>
      <c r="AF73" s="393"/>
      <c r="AG73" s="394"/>
      <c r="AH73" s="4"/>
      <c r="AI73" s="54">
        <f t="shared" si="134"/>
      </c>
      <c r="AJ73" s="10"/>
      <c r="AK73" s="54">
        <f t="shared" si="135"/>
      </c>
      <c r="AL73" s="15"/>
      <c r="AM73" s="205"/>
      <c r="AN73" s="148">
        <f t="shared" si="136"/>
      </c>
      <c r="AO73" s="392"/>
      <c r="AP73" s="465"/>
      <c r="AR73" s="114">
        <f t="shared" si="137"/>
      </c>
      <c r="AS73" s="114">
        <f t="shared" si="138"/>
      </c>
      <c r="AT73" s="114">
        <f t="shared" si="139"/>
      </c>
      <c r="BB73" s="114">
        <f>IF(BD73="","",SUM(BI$34:BI$47)+SUM(BI$72:BI73))</f>
      </c>
      <c r="BC73" s="114">
        <f t="shared" si="140"/>
      </c>
      <c r="BD73" s="114">
        <f t="shared" si="141"/>
      </c>
      <c r="BE73" s="114">
        <f t="shared" si="142"/>
      </c>
      <c r="BF73" s="114">
        <f t="shared" si="143"/>
      </c>
      <c r="BG73" s="114">
        <f t="shared" si="144"/>
      </c>
      <c r="BH73" s="114">
        <f t="shared" si="145"/>
      </c>
      <c r="BI73" s="114">
        <f t="shared" si="146"/>
      </c>
      <c r="BM73" s="218">
        <f>IF(BW73="","",CO$33+SUM(BZ$72:BZ73))</f>
      </c>
      <c r="BN73" s="211">
        <f t="shared" si="147"/>
      </c>
      <c r="BO73" s="114">
        <f t="shared" si="148"/>
      </c>
      <c r="BP73" s="114">
        <f t="shared" si="149"/>
      </c>
      <c r="BR73" s="114">
        <f t="shared" si="150"/>
      </c>
      <c r="BS73" s="114">
        <f t="shared" si="151"/>
      </c>
      <c r="BT73" s="114">
        <f t="shared" si="152"/>
      </c>
      <c r="BU73" s="114">
        <f t="shared" si="153"/>
      </c>
      <c r="BV73" s="114">
        <f t="shared" si="154"/>
      </c>
      <c r="BW73" s="114">
        <f t="shared" si="155"/>
      </c>
      <c r="BX73" s="114">
        <f t="shared" si="156"/>
      </c>
      <c r="BY73" s="114">
        <f t="shared" si="157"/>
      </c>
      <c r="BZ73" s="114">
        <f t="shared" si="158"/>
      </c>
      <c r="CB73" s="218">
        <f>IF(CL73="","",BZ$71+SUM(CO$72:CO73))</f>
      </c>
      <c r="CC73" s="211">
        <f t="shared" si="159"/>
      </c>
      <c r="CD73" s="114">
        <f t="shared" si="160"/>
      </c>
      <c r="CE73" s="114">
        <f t="shared" si="161"/>
      </c>
      <c r="CG73" s="114">
        <f t="shared" si="162"/>
      </c>
      <c r="CH73" s="114">
        <f t="shared" si="163"/>
      </c>
      <c r="CI73" s="114">
        <f t="shared" si="164"/>
      </c>
      <c r="CJ73" s="114">
        <f t="shared" si="165"/>
      </c>
      <c r="CK73" s="114">
        <f t="shared" si="166"/>
      </c>
      <c r="CL73" s="114">
        <f t="shared" si="167"/>
      </c>
      <c r="CM73" s="114">
        <f t="shared" si="168"/>
      </c>
      <c r="CN73" s="114">
        <f t="shared" si="169"/>
      </c>
      <c r="CO73" s="114">
        <f t="shared" si="170"/>
      </c>
    </row>
    <row r="74" spans="1:93" ht="19.5" customHeight="1">
      <c r="A74" s="143">
        <f>IF(E74="","",SUM(AR$35:AR$47)+SUM(AR$72:AR74))</f>
      </c>
      <c r="B74" s="203"/>
      <c r="C74" s="204"/>
      <c r="D74" s="146"/>
      <c r="E74" s="303"/>
      <c r="F74" s="372"/>
      <c r="G74" s="373"/>
      <c r="H74" s="374"/>
      <c r="I74" s="381"/>
      <c r="J74" s="382"/>
      <c r="K74" s="382"/>
      <c r="L74" s="382"/>
      <c r="M74" s="372"/>
      <c r="N74" s="373"/>
      <c r="O74" s="373"/>
      <c r="P74" s="374"/>
      <c r="Q74" s="220"/>
      <c r="R74" s="147"/>
      <c r="S74" s="392"/>
      <c r="T74" s="393"/>
      <c r="U74" s="393"/>
      <c r="V74" s="394"/>
      <c r="W74" s="4"/>
      <c r="X74" s="54">
        <f t="shared" si="132"/>
      </c>
      <c r="Y74" s="10"/>
      <c r="Z74" s="54">
        <f t="shared" si="133"/>
      </c>
      <c r="AA74" s="15"/>
      <c r="AB74" s="205"/>
      <c r="AC74" s="148">
        <f t="shared" si="171"/>
      </c>
      <c r="AD74" s="147"/>
      <c r="AE74" s="392"/>
      <c r="AF74" s="393"/>
      <c r="AG74" s="394"/>
      <c r="AH74" s="4"/>
      <c r="AI74" s="54">
        <f t="shared" si="134"/>
      </c>
      <c r="AJ74" s="10"/>
      <c r="AK74" s="54">
        <f t="shared" si="135"/>
      </c>
      <c r="AL74" s="15"/>
      <c r="AM74" s="205"/>
      <c r="AN74" s="148">
        <f t="shared" si="136"/>
      </c>
      <c r="AO74" s="392"/>
      <c r="AP74" s="465"/>
      <c r="AR74" s="114">
        <f t="shared" si="137"/>
      </c>
      <c r="AS74" s="114">
        <f t="shared" si="138"/>
      </c>
      <c r="AT74" s="114">
        <f t="shared" si="139"/>
      </c>
      <c r="BB74" s="114">
        <f>IF(BD74="","",SUM(BI$34:BI$47)+SUM(BI$72:BI74))</f>
      </c>
      <c r="BC74" s="114">
        <f t="shared" si="140"/>
      </c>
      <c r="BD74" s="114">
        <f t="shared" si="141"/>
      </c>
      <c r="BE74" s="114">
        <f t="shared" si="142"/>
      </c>
      <c r="BF74" s="114">
        <f t="shared" si="143"/>
      </c>
      <c r="BG74" s="114">
        <f t="shared" si="144"/>
      </c>
      <c r="BH74" s="114">
        <f t="shared" si="145"/>
      </c>
      <c r="BI74" s="114">
        <f t="shared" si="146"/>
      </c>
      <c r="BM74" s="218">
        <f>IF(BW74="","",CO$33+SUM(BZ$72:BZ74))</f>
      </c>
      <c r="BN74" s="211">
        <f t="shared" si="147"/>
      </c>
      <c r="BO74" s="114">
        <f t="shared" si="148"/>
      </c>
      <c r="BP74" s="114">
        <f t="shared" si="149"/>
      </c>
      <c r="BR74" s="114">
        <f t="shared" si="150"/>
      </c>
      <c r="BS74" s="114">
        <f t="shared" si="151"/>
      </c>
      <c r="BT74" s="114">
        <f t="shared" si="152"/>
      </c>
      <c r="BU74" s="114">
        <f t="shared" si="153"/>
      </c>
      <c r="BV74" s="114">
        <f t="shared" si="154"/>
      </c>
      <c r="BW74" s="114">
        <f t="shared" si="155"/>
      </c>
      <c r="BX74" s="114">
        <f t="shared" si="156"/>
      </c>
      <c r="BY74" s="114">
        <f t="shared" si="157"/>
      </c>
      <c r="BZ74" s="114">
        <f t="shared" si="158"/>
      </c>
      <c r="CB74" s="218">
        <f>IF(CL74="","",BZ$71+SUM(CO$72:CO74))</f>
      </c>
      <c r="CC74" s="211">
        <f t="shared" si="159"/>
      </c>
      <c r="CD74" s="114">
        <f t="shared" si="160"/>
      </c>
      <c r="CE74" s="114">
        <f t="shared" si="161"/>
      </c>
      <c r="CG74" s="114">
        <f t="shared" si="162"/>
      </c>
      <c r="CH74" s="114">
        <f t="shared" si="163"/>
      </c>
      <c r="CI74" s="114">
        <f t="shared" si="164"/>
      </c>
      <c r="CJ74" s="114">
        <f t="shared" si="165"/>
      </c>
      <c r="CK74" s="114">
        <f t="shared" si="166"/>
      </c>
      <c r="CL74" s="114">
        <f t="shared" si="167"/>
      </c>
      <c r="CM74" s="114">
        <f t="shared" si="168"/>
      </c>
      <c r="CN74" s="114">
        <f t="shared" si="169"/>
      </c>
      <c r="CO74" s="114">
        <f t="shared" si="170"/>
      </c>
    </row>
    <row r="75" spans="1:93" ht="19.5" customHeight="1">
      <c r="A75" s="143">
        <f>IF(E75="","",SUM(AR$35:AR$47)+SUM(AR$72:AR75))</f>
      </c>
      <c r="B75" s="203"/>
      <c r="C75" s="204"/>
      <c r="D75" s="146"/>
      <c r="E75" s="303"/>
      <c r="F75" s="372"/>
      <c r="G75" s="373"/>
      <c r="H75" s="374"/>
      <c r="I75" s="381"/>
      <c r="J75" s="382"/>
      <c r="K75" s="382"/>
      <c r="L75" s="382"/>
      <c r="M75" s="372"/>
      <c r="N75" s="373"/>
      <c r="O75" s="373"/>
      <c r="P75" s="374"/>
      <c r="Q75" s="220"/>
      <c r="R75" s="147"/>
      <c r="S75" s="392"/>
      <c r="T75" s="393"/>
      <c r="U75" s="393"/>
      <c r="V75" s="394"/>
      <c r="W75" s="4"/>
      <c r="X75" s="54">
        <f t="shared" si="132"/>
      </c>
      <c r="Y75" s="10"/>
      <c r="Z75" s="54">
        <f t="shared" si="133"/>
      </c>
      <c r="AA75" s="15"/>
      <c r="AB75" s="205"/>
      <c r="AC75" s="148">
        <f t="shared" si="171"/>
      </c>
      <c r="AD75" s="147"/>
      <c r="AE75" s="392"/>
      <c r="AF75" s="393"/>
      <c r="AG75" s="394"/>
      <c r="AH75" s="4"/>
      <c r="AI75" s="54">
        <f t="shared" si="134"/>
      </c>
      <c r="AJ75" s="10"/>
      <c r="AK75" s="54">
        <f t="shared" si="135"/>
      </c>
      <c r="AL75" s="15"/>
      <c r="AM75" s="205"/>
      <c r="AN75" s="148">
        <f t="shared" si="136"/>
      </c>
      <c r="AO75" s="392"/>
      <c r="AP75" s="465"/>
      <c r="AR75" s="114">
        <f t="shared" si="137"/>
      </c>
      <c r="AS75" s="114">
        <f t="shared" si="138"/>
      </c>
      <c r="AT75" s="114">
        <f t="shared" si="139"/>
      </c>
      <c r="BB75" s="114">
        <f>IF(BD75="","",SUM(BI$34:BI$47)+SUM(BI$72:BI75))</f>
      </c>
      <c r="BC75" s="114">
        <f t="shared" si="140"/>
      </c>
      <c r="BD75" s="114">
        <f t="shared" si="141"/>
      </c>
      <c r="BE75" s="114">
        <f t="shared" si="142"/>
      </c>
      <c r="BF75" s="114">
        <f t="shared" si="143"/>
      </c>
      <c r="BG75" s="114">
        <f t="shared" si="144"/>
      </c>
      <c r="BH75" s="114">
        <f t="shared" si="145"/>
      </c>
      <c r="BI75" s="114">
        <f t="shared" si="146"/>
      </c>
      <c r="BM75" s="218">
        <f>IF(BW75="","",CO$33+SUM(BZ$72:BZ75))</f>
      </c>
      <c r="BN75" s="211">
        <f t="shared" si="147"/>
      </c>
      <c r="BO75" s="114">
        <f t="shared" si="148"/>
      </c>
      <c r="BP75" s="114">
        <f t="shared" si="149"/>
      </c>
      <c r="BR75" s="114">
        <f t="shared" si="150"/>
      </c>
      <c r="BS75" s="114">
        <f t="shared" si="151"/>
      </c>
      <c r="BT75" s="114">
        <f t="shared" si="152"/>
      </c>
      <c r="BU75" s="114">
        <f t="shared" si="153"/>
      </c>
      <c r="BV75" s="114">
        <f t="shared" si="154"/>
      </c>
      <c r="BW75" s="114">
        <f t="shared" si="155"/>
      </c>
      <c r="BX75" s="114">
        <f t="shared" si="156"/>
      </c>
      <c r="BY75" s="114">
        <f t="shared" si="157"/>
      </c>
      <c r="BZ75" s="114">
        <f t="shared" si="158"/>
      </c>
      <c r="CB75" s="218">
        <f>IF(CL75="","",BZ$71+SUM(CO$72:CO75))</f>
      </c>
      <c r="CC75" s="211">
        <f t="shared" si="159"/>
      </c>
      <c r="CD75" s="114">
        <f t="shared" si="160"/>
      </c>
      <c r="CE75" s="114">
        <f t="shared" si="161"/>
      </c>
      <c r="CG75" s="114">
        <f t="shared" si="162"/>
      </c>
      <c r="CH75" s="114">
        <f t="shared" si="163"/>
      </c>
      <c r="CI75" s="114">
        <f t="shared" si="164"/>
      </c>
      <c r="CJ75" s="114">
        <f t="shared" si="165"/>
      </c>
      <c r="CK75" s="114">
        <f t="shared" si="166"/>
      </c>
      <c r="CL75" s="114">
        <f t="shared" si="167"/>
      </c>
      <c r="CM75" s="114">
        <f t="shared" si="168"/>
      </c>
      <c r="CN75" s="114">
        <f t="shared" si="169"/>
      </c>
      <c r="CO75" s="114">
        <f t="shared" si="170"/>
      </c>
    </row>
    <row r="76" spans="1:93" ht="19.5" customHeight="1">
      <c r="A76" s="143">
        <f>IF(E76="","",SUM(AR$35:AR$47)+SUM(AR$72:AR76))</f>
      </c>
      <c r="B76" s="203"/>
      <c r="C76" s="204"/>
      <c r="D76" s="146"/>
      <c r="E76" s="303"/>
      <c r="F76" s="372"/>
      <c r="G76" s="373"/>
      <c r="H76" s="374"/>
      <c r="I76" s="381"/>
      <c r="J76" s="382"/>
      <c r="K76" s="382"/>
      <c r="L76" s="382"/>
      <c r="M76" s="372"/>
      <c r="N76" s="373"/>
      <c r="O76" s="373"/>
      <c r="P76" s="374"/>
      <c r="Q76" s="220"/>
      <c r="R76" s="147"/>
      <c r="S76" s="392"/>
      <c r="T76" s="393"/>
      <c r="U76" s="393"/>
      <c r="V76" s="394"/>
      <c r="W76" s="4"/>
      <c r="X76" s="54">
        <f t="shared" si="132"/>
      </c>
      <c r="Y76" s="10"/>
      <c r="Z76" s="54">
        <f t="shared" si="133"/>
      </c>
      <c r="AA76" s="15"/>
      <c r="AB76" s="205"/>
      <c r="AC76" s="148">
        <f t="shared" si="171"/>
      </c>
      <c r="AD76" s="147"/>
      <c r="AE76" s="392"/>
      <c r="AF76" s="393"/>
      <c r="AG76" s="394"/>
      <c r="AH76" s="4"/>
      <c r="AI76" s="54">
        <f t="shared" si="134"/>
      </c>
      <c r="AJ76" s="10"/>
      <c r="AK76" s="54">
        <f t="shared" si="135"/>
      </c>
      <c r="AL76" s="15"/>
      <c r="AM76" s="205"/>
      <c r="AN76" s="148">
        <f t="shared" si="136"/>
      </c>
      <c r="AO76" s="392"/>
      <c r="AP76" s="465"/>
      <c r="AR76" s="114">
        <f t="shared" si="137"/>
      </c>
      <c r="AS76" s="114">
        <f t="shared" si="138"/>
      </c>
      <c r="AT76" s="114">
        <f t="shared" si="139"/>
      </c>
      <c r="BB76" s="114">
        <f>IF(BD76="","",SUM(BI$34:BI$47)+SUM(BI$72:BI76))</f>
      </c>
      <c r="BC76" s="114">
        <f t="shared" si="140"/>
      </c>
      <c r="BD76" s="114">
        <f t="shared" si="141"/>
      </c>
      <c r="BE76" s="114">
        <f t="shared" si="142"/>
      </c>
      <c r="BF76" s="114">
        <f t="shared" si="143"/>
      </c>
      <c r="BG76" s="114">
        <f t="shared" si="144"/>
      </c>
      <c r="BH76" s="114">
        <f t="shared" si="145"/>
      </c>
      <c r="BI76" s="114">
        <f t="shared" si="146"/>
      </c>
      <c r="BM76" s="218">
        <f>IF(BW76="","",CO$33+SUM(BZ$72:BZ76))</f>
      </c>
      <c r="BN76" s="211">
        <f t="shared" si="147"/>
      </c>
      <c r="BO76" s="114">
        <f t="shared" si="148"/>
      </c>
      <c r="BP76" s="114">
        <f t="shared" si="149"/>
      </c>
      <c r="BR76" s="114">
        <f t="shared" si="150"/>
      </c>
      <c r="BS76" s="114">
        <f t="shared" si="151"/>
      </c>
      <c r="BT76" s="114">
        <f t="shared" si="152"/>
      </c>
      <c r="BU76" s="114">
        <f t="shared" si="153"/>
      </c>
      <c r="BV76" s="114">
        <f t="shared" si="154"/>
      </c>
      <c r="BW76" s="114">
        <f t="shared" si="155"/>
      </c>
      <c r="BX76" s="114">
        <f t="shared" si="156"/>
      </c>
      <c r="BY76" s="114">
        <f t="shared" si="157"/>
      </c>
      <c r="BZ76" s="114">
        <f t="shared" si="158"/>
      </c>
      <c r="CB76" s="218">
        <f>IF(CL76="","",BZ$71+SUM(CO$72:CO76))</f>
      </c>
      <c r="CC76" s="211">
        <f t="shared" si="159"/>
      </c>
      <c r="CD76" s="114">
        <f t="shared" si="160"/>
      </c>
      <c r="CE76" s="114">
        <f t="shared" si="161"/>
      </c>
      <c r="CG76" s="114">
        <f t="shared" si="162"/>
      </c>
      <c r="CH76" s="114">
        <f t="shared" si="163"/>
      </c>
      <c r="CI76" s="114">
        <f t="shared" si="164"/>
      </c>
      <c r="CJ76" s="114">
        <f t="shared" si="165"/>
      </c>
      <c r="CK76" s="114">
        <f t="shared" si="166"/>
      </c>
      <c r="CL76" s="114">
        <f t="shared" si="167"/>
      </c>
      <c r="CM76" s="114">
        <f t="shared" si="168"/>
      </c>
      <c r="CN76" s="114">
        <f t="shared" si="169"/>
      </c>
      <c r="CO76" s="114">
        <f t="shared" si="170"/>
      </c>
    </row>
    <row r="77" spans="1:93" ht="19.5" customHeight="1">
      <c r="A77" s="143">
        <f>IF(E77="","",SUM(AR$35:AR$47)+SUM(AR$72:AR77))</f>
      </c>
      <c r="B77" s="203"/>
      <c r="C77" s="204"/>
      <c r="D77" s="146"/>
      <c r="E77" s="303"/>
      <c r="F77" s="372"/>
      <c r="G77" s="373"/>
      <c r="H77" s="374"/>
      <c r="I77" s="381"/>
      <c r="J77" s="382"/>
      <c r="K77" s="382"/>
      <c r="L77" s="382"/>
      <c r="M77" s="372"/>
      <c r="N77" s="373"/>
      <c r="O77" s="373"/>
      <c r="P77" s="374"/>
      <c r="Q77" s="220"/>
      <c r="R77" s="147"/>
      <c r="S77" s="392"/>
      <c r="T77" s="393"/>
      <c r="U77" s="393"/>
      <c r="V77" s="394"/>
      <c r="W77" s="4"/>
      <c r="X77" s="54">
        <f t="shared" si="132"/>
      </c>
      <c r="Y77" s="10"/>
      <c r="Z77" s="54">
        <f t="shared" si="133"/>
      </c>
      <c r="AA77" s="15"/>
      <c r="AB77" s="205"/>
      <c r="AC77" s="148">
        <f t="shared" si="171"/>
      </c>
      <c r="AD77" s="147"/>
      <c r="AE77" s="392"/>
      <c r="AF77" s="393"/>
      <c r="AG77" s="394"/>
      <c r="AH77" s="4"/>
      <c r="AI77" s="54">
        <f t="shared" si="134"/>
      </c>
      <c r="AJ77" s="10"/>
      <c r="AK77" s="54">
        <f t="shared" si="135"/>
      </c>
      <c r="AL77" s="15"/>
      <c r="AM77" s="205"/>
      <c r="AN77" s="148">
        <f t="shared" si="136"/>
      </c>
      <c r="AO77" s="392"/>
      <c r="AP77" s="465"/>
      <c r="AR77" s="114">
        <f t="shared" si="137"/>
      </c>
      <c r="AS77" s="114">
        <f t="shared" si="138"/>
      </c>
      <c r="AT77" s="114">
        <f t="shared" si="139"/>
      </c>
      <c r="BB77" s="114">
        <f>IF(BD77="","",SUM(BI$34:BI$47)+SUM(BI$72:BI77))</f>
      </c>
      <c r="BC77" s="114">
        <f t="shared" si="140"/>
      </c>
      <c r="BD77" s="114">
        <f t="shared" si="141"/>
      </c>
      <c r="BE77" s="114">
        <f t="shared" si="142"/>
      </c>
      <c r="BF77" s="114">
        <f t="shared" si="143"/>
      </c>
      <c r="BG77" s="114">
        <f t="shared" si="144"/>
      </c>
      <c r="BH77" s="114">
        <f t="shared" si="145"/>
      </c>
      <c r="BI77" s="114">
        <f t="shared" si="146"/>
      </c>
      <c r="BM77" s="218">
        <f>IF(BW77="","",CO$33+SUM(BZ$72:BZ77))</f>
      </c>
      <c r="BN77" s="211">
        <f t="shared" si="147"/>
      </c>
      <c r="BO77" s="114">
        <f t="shared" si="148"/>
      </c>
      <c r="BP77" s="114">
        <f t="shared" si="149"/>
      </c>
      <c r="BR77" s="114">
        <f t="shared" si="150"/>
      </c>
      <c r="BS77" s="114">
        <f t="shared" si="151"/>
      </c>
      <c r="BT77" s="114">
        <f t="shared" si="152"/>
      </c>
      <c r="BU77" s="114">
        <f t="shared" si="153"/>
      </c>
      <c r="BV77" s="114">
        <f t="shared" si="154"/>
      </c>
      <c r="BW77" s="114">
        <f t="shared" si="155"/>
      </c>
      <c r="BX77" s="114">
        <f t="shared" si="156"/>
      </c>
      <c r="BY77" s="114">
        <f t="shared" si="157"/>
      </c>
      <c r="BZ77" s="114">
        <f t="shared" si="158"/>
      </c>
      <c r="CB77" s="218">
        <f>IF(CL77="","",BZ$71+SUM(CO$72:CO77))</f>
      </c>
      <c r="CC77" s="211">
        <f t="shared" si="159"/>
      </c>
      <c r="CD77" s="114">
        <f t="shared" si="160"/>
      </c>
      <c r="CE77" s="114">
        <f t="shared" si="161"/>
      </c>
      <c r="CG77" s="114">
        <f t="shared" si="162"/>
      </c>
      <c r="CH77" s="114">
        <f t="shared" si="163"/>
      </c>
      <c r="CI77" s="114">
        <f t="shared" si="164"/>
      </c>
      <c r="CJ77" s="114">
        <f t="shared" si="165"/>
      </c>
      <c r="CK77" s="114">
        <f t="shared" si="166"/>
      </c>
      <c r="CL77" s="114">
        <f t="shared" si="167"/>
      </c>
      <c r="CM77" s="114">
        <f t="shared" si="168"/>
      </c>
      <c r="CN77" s="114">
        <f t="shared" si="169"/>
      </c>
      <c r="CO77" s="114">
        <f t="shared" si="170"/>
      </c>
    </row>
    <row r="78" spans="1:93" ht="19.5" customHeight="1">
      <c r="A78" s="143">
        <f>IF(E78="","",SUM(AR$35:AR$47)+SUM(AR$72:AR78))</f>
      </c>
      <c r="B78" s="203"/>
      <c r="C78" s="204"/>
      <c r="D78" s="146"/>
      <c r="E78" s="303"/>
      <c r="F78" s="372"/>
      <c r="G78" s="373"/>
      <c r="H78" s="374"/>
      <c r="I78" s="381"/>
      <c r="J78" s="382"/>
      <c r="K78" s="382"/>
      <c r="L78" s="382"/>
      <c r="M78" s="372"/>
      <c r="N78" s="373"/>
      <c r="O78" s="373"/>
      <c r="P78" s="374"/>
      <c r="Q78" s="220"/>
      <c r="R78" s="147"/>
      <c r="S78" s="392"/>
      <c r="T78" s="393"/>
      <c r="U78" s="393"/>
      <c r="V78" s="394"/>
      <c r="W78" s="4"/>
      <c r="X78" s="54">
        <f t="shared" si="132"/>
      </c>
      <c r="Y78" s="10"/>
      <c r="Z78" s="54">
        <f t="shared" si="133"/>
      </c>
      <c r="AA78" s="15"/>
      <c r="AB78" s="205"/>
      <c r="AC78" s="148">
        <f t="shared" si="171"/>
      </c>
      <c r="AD78" s="147"/>
      <c r="AE78" s="392"/>
      <c r="AF78" s="393"/>
      <c r="AG78" s="394"/>
      <c r="AH78" s="4"/>
      <c r="AI78" s="54">
        <f t="shared" si="134"/>
      </c>
      <c r="AJ78" s="10"/>
      <c r="AK78" s="54">
        <f t="shared" si="135"/>
      </c>
      <c r="AL78" s="15"/>
      <c r="AM78" s="205"/>
      <c r="AN78" s="148">
        <f t="shared" si="136"/>
      </c>
      <c r="AO78" s="392"/>
      <c r="AP78" s="465"/>
      <c r="AR78" s="114">
        <f t="shared" si="137"/>
      </c>
      <c r="AS78" s="114">
        <f t="shared" si="138"/>
      </c>
      <c r="AT78" s="114">
        <f t="shared" si="139"/>
      </c>
      <c r="BB78" s="114">
        <f>IF(BD78="","",SUM(BI$34:BI$47)+SUM(BI$72:BI78))</f>
      </c>
      <c r="BC78" s="114">
        <f t="shared" si="140"/>
      </c>
      <c r="BD78" s="114">
        <f t="shared" si="141"/>
      </c>
      <c r="BE78" s="114">
        <f t="shared" si="142"/>
      </c>
      <c r="BF78" s="114">
        <f t="shared" si="143"/>
      </c>
      <c r="BG78" s="114">
        <f t="shared" si="144"/>
      </c>
      <c r="BH78" s="114">
        <f t="shared" si="145"/>
      </c>
      <c r="BI78" s="114">
        <f t="shared" si="146"/>
      </c>
      <c r="BM78" s="218">
        <f>IF(BW78="","",CO$33+SUM(BZ$72:BZ78))</f>
      </c>
      <c r="BN78" s="211">
        <f t="shared" si="147"/>
      </c>
      <c r="BO78" s="114">
        <f t="shared" si="148"/>
      </c>
      <c r="BP78" s="114">
        <f t="shared" si="149"/>
      </c>
      <c r="BR78" s="114">
        <f t="shared" si="150"/>
      </c>
      <c r="BS78" s="114">
        <f t="shared" si="151"/>
      </c>
      <c r="BT78" s="114">
        <f t="shared" si="152"/>
      </c>
      <c r="BU78" s="114">
        <f t="shared" si="153"/>
      </c>
      <c r="BV78" s="114">
        <f t="shared" si="154"/>
      </c>
      <c r="BW78" s="114">
        <f t="shared" si="155"/>
      </c>
      <c r="BX78" s="114">
        <f t="shared" si="156"/>
      </c>
      <c r="BY78" s="114">
        <f t="shared" si="157"/>
      </c>
      <c r="BZ78" s="114">
        <f t="shared" si="158"/>
      </c>
      <c r="CB78" s="218">
        <f>IF(CL78="","",BZ$71+SUM(CO$72:CO78))</f>
      </c>
      <c r="CC78" s="211">
        <f t="shared" si="159"/>
      </c>
      <c r="CD78" s="114">
        <f t="shared" si="160"/>
      </c>
      <c r="CE78" s="114">
        <f t="shared" si="161"/>
      </c>
      <c r="CG78" s="114">
        <f t="shared" si="162"/>
      </c>
      <c r="CH78" s="114">
        <f t="shared" si="163"/>
      </c>
      <c r="CI78" s="114">
        <f t="shared" si="164"/>
      </c>
      <c r="CJ78" s="114">
        <f t="shared" si="165"/>
      </c>
      <c r="CK78" s="114">
        <f t="shared" si="166"/>
      </c>
      <c r="CL78" s="114">
        <f t="shared" si="167"/>
      </c>
      <c r="CM78" s="114">
        <f t="shared" si="168"/>
      </c>
      <c r="CN78" s="114">
        <f t="shared" si="169"/>
      </c>
      <c r="CO78" s="114">
        <f t="shared" si="170"/>
      </c>
    </row>
    <row r="79" spans="1:93" ht="19.5" customHeight="1">
      <c r="A79" s="143">
        <f>IF(E79="","",SUM(AR$35:AR$47)+SUM(AR$72:AR79))</f>
      </c>
      <c r="B79" s="203"/>
      <c r="C79" s="204"/>
      <c r="D79" s="146"/>
      <c r="E79" s="303"/>
      <c r="F79" s="372"/>
      <c r="G79" s="373"/>
      <c r="H79" s="374"/>
      <c r="I79" s="381"/>
      <c r="J79" s="382"/>
      <c r="K79" s="382"/>
      <c r="L79" s="382"/>
      <c r="M79" s="372"/>
      <c r="N79" s="373"/>
      <c r="O79" s="373"/>
      <c r="P79" s="374"/>
      <c r="Q79" s="220"/>
      <c r="R79" s="147"/>
      <c r="S79" s="392"/>
      <c r="T79" s="393"/>
      <c r="U79" s="393"/>
      <c r="V79" s="394"/>
      <c r="W79" s="4"/>
      <c r="X79" s="54">
        <f t="shared" si="132"/>
      </c>
      <c r="Y79" s="10"/>
      <c r="Z79" s="54">
        <f t="shared" si="133"/>
      </c>
      <c r="AA79" s="15"/>
      <c r="AB79" s="205"/>
      <c r="AC79" s="148">
        <f t="shared" si="171"/>
      </c>
      <c r="AD79" s="147"/>
      <c r="AE79" s="392"/>
      <c r="AF79" s="393"/>
      <c r="AG79" s="394"/>
      <c r="AH79" s="4"/>
      <c r="AI79" s="54">
        <f t="shared" si="134"/>
      </c>
      <c r="AJ79" s="10"/>
      <c r="AK79" s="54">
        <f t="shared" si="135"/>
      </c>
      <c r="AL79" s="15"/>
      <c r="AM79" s="205"/>
      <c r="AN79" s="148">
        <f t="shared" si="136"/>
      </c>
      <c r="AO79" s="392"/>
      <c r="AP79" s="465"/>
      <c r="AR79" s="114">
        <f t="shared" si="137"/>
      </c>
      <c r="AS79" s="114">
        <f t="shared" si="138"/>
      </c>
      <c r="AT79" s="114">
        <f t="shared" si="139"/>
      </c>
      <c r="BB79" s="114">
        <f>IF(BD79="","",SUM(BI$34:BI$47)+SUM(BI$72:BI79))</f>
      </c>
      <c r="BC79" s="114">
        <f t="shared" si="140"/>
      </c>
      <c r="BD79" s="114">
        <f t="shared" si="141"/>
      </c>
      <c r="BE79" s="114">
        <f t="shared" si="142"/>
      </c>
      <c r="BF79" s="114">
        <f t="shared" si="143"/>
      </c>
      <c r="BG79" s="114">
        <f t="shared" si="144"/>
      </c>
      <c r="BH79" s="114">
        <f t="shared" si="145"/>
      </c>
      <c r="BI79" s="114">
        <f t="shared" si="146"/>
      </c>
      <c r="BM79" s="218">
        <f>IF(BW79="","",CO$33+SUM(BZ$72:BZ79))</f>
      </c>
      <c r="BN79" s="211">
        <f t="shared" si="147"/>
      </c>
      <c r="BO79" s="114">
        <f t="shared" si="148"/>
      </c>
      <c r="BP79" s="114">
        <f t="shared" si="149"/>
      </c>
      <c r="BR79" s="114">
        <f t="shared" si="150"/>
      </c>
      <c r="BS79" s="114">
        <f t="shared" si="151"/>
      </c>
      <c r="BT79" s="114">
        <f t="shared" si="152"/>
      </c>
      <c r="BU79" s="114">
        <f t="shared" si="153"/>
      </c>
      <c r="BV79" s="114">
        <f t="shared" si="154"/>
      </c>
      <c r="BW79" s="114">
        <f t="shared" si="155"/>
      </c>
      <c r="BX79" s="114">
        <f t="shared" si="156"/>
      </c>
      <c r="BY79" s="114">
        <f t="shared" si="157"/>
      </c>
      <c r="BZ79" s="114">
        <f t="shared" si="158"/>
      </c>
      <c r="CB79" s="218">
        <f>IF(CL79="","",BZ$71+SUM(CO$72:CO79))</f>
      </c>
      <c r="CC79" s="211">
        <f t="shared" si="159"/>
      </c>
      <c r="CD79" s="114">
        <f t="shared" si="160"/>
      </c>
      <c r="CE79" s="114">
        <f t="shared" si="161"/>
      </c>
      <c r="CG79" s="114">
        <f t="shared" si="162"/>
      </c>
      <c r="CH79" s="114">
        <f t="shared" si="163"/>
      </c>
      <c r="CI79" s="114">
        <f t="shared" si="164"/>
      </c>
      <c r="CJ79" s="114">
        <f t="shared" si="165"/>
      </c>
      <c r="CK79" s="114">
        <f t="shared" si="166"/>
      </c>
      <c r="CL79" s="114">
        <f t="shared" si="167"/>
      </c>
      <c r="CM79" s="114">
        <f t="shared" si="168"/>
      </c>
      <c r="CN79" s="114">
        <f t="shared" si="169"/>
      </c>
      <c r="CO79" s="114">
        <f t="shared" si="170"/>
      </c>
    </row>
    <row r="80" spans="1:93" ht="19.5" customHeight="1">
      <c r="A80" s="143">
        <f>IF(E80="","",SUM(AR$35:AR$47)+SUM(AR$72:AR80))</f>
      </c>
      <c r="B80" s="203"/>
      <c r="C80" s="204"/>
      <c r="D80" s="146"/>
      <c r="E80" s="303"/>
      <c r="F80" s="372"/>
      <c r="G80" s="373"/>
      <c r="H80" s="374"/>
      <c r="I80" s="381"/>
      <c r="J80" s="382"/>
      <c r="K80" s="382"/>
      <c r="L80" s="382"/>
      <c r="M80" s="372"/>
      <c r="N80" s="373"/>
      <c r="O80" s="373"/>
      <c r="P80" s="374"/>
      <c r="Q80" s="220"/>
      <c r="R80" s="147"/>
      <c r="S80" s="392"/>
      <c r="T80" s="393"/>
      <c r="U80" s="393"/>
      <c r="V80" s="394"/>
      <c r="W80" s="4"/>
      <c r="X80" s="54">
        <f t="shared" si="132"/>
      </c>
      <c r="Y80" s="10"/>
      <c r="Z80" s="54">
        <f t="shared" si="133"/>
      </c>
      <c r="AA80" s="15"/>
      <c r="AB80" s="205"/>
      <c r="AC80" s="148">
        <f t="shared" si="171"/>
      </c>
      <c r="AD80" s="147"/>
      <c r="AE80" s="392"/>
      <c r="AF80" s="393"/>
      <c r="AG80" s="394"/>
      <c r="AH80" s="4"/>
      <c r="AI80" s="54">
        <f t="shared" si="134"/>
      </c>
      <c r="AJ80" s="10"/>
      <c r="AK80" s="54">
        <f t="shared" si="135"/>
      </c>
      <c r="AL80" s="15"/>
      <c r="AM80" s="205"/>
      <c r="AN80" s="148">
        <f t="shared" si="136"/>
      </c>
      <c r="AO80" s="392"/>
      <c r="AP80" s="465"/>
      <c r="AR80" s="114">
        <f t="shared" si="137"/>
      </c>
      <c r="AS80" s="114">
        <f t="shared" si="138"/>
      </c>
      <c r="AT80" s="114">
        <f t="shared" si="139"/>
      </c>
      <c r="BB80" s="114">
        <f>IF(BD80="","",SUM(BI$34:BI$47)+SUM(BI$72:BI80))</f>
      </c>
      <c r="BC80" s="114">
        <f t="shared" si="140"/>
      </c>
      <c r="BD80" s="114">
        <f t="shared" si="141"/>
      </c>
      <c r="BE80" s="114">
        <f t="shared" si="142"/>
      </c>
      <c r="BF80" s="114">
        <f t="shared" si="143"/>
      </c>
      <c r="BG80" s="114">
        <f t="shared" si="144"/>
      </c>
      <c r="BH80" s="114">
        <f t="shared" si="145"/>
      </c>
      <c r="BI80" s="114">
        <f t="shared" si="146"/>
      </c>
      <c r="BM80" s="218">
        <f>IF(BW80="","",CO$33+SUM(BZ$72:BZ80))</f>
      </c>
      <c r="BN80" s="211">
        <f t="shared" si="147"/>
      </c>
      <c r="BO80" s="114">
        <f t="shared" si="148"/>
      </c>
      <c r="BP80" s="114">
        <f t="shared" si="149"/>
      </c>
      <c r="BR80" s="114">
        <f t="shared" si="150"/>
      </c>
      <c r="BS80" s="114">
        <f t="shared" si="151"/>
      </c>
      <c r="BT80" s="114">
        <f t="shared" si="152"/>
      </c>
      <c r="BU80" s="114">
        <f t="shared" si="153"/>
      </c>
      <c r="BV80" s="114">
        <f t="shared" si="154"/>
      </c>
      <c r="BW80" s="114">
        <f t="shared" si="155"/>
      </c>
      <c r="BX80" s="114">
        <f t="shared" si="156"/>
      </c>
      <c r="BY80" s="114">
        <f t="shared" si="157"/>
      </c>
      <c r="BZ80" s="114">
        <f t="shared" si="158"/>
      </c>
      <c r="CB80" s="218">
        <f>IF(CL80="","",BZ$71+SUM(CO$72:CO80))</f>
      </c>
      <c r="CC80" s="211">
        <f t="shared" si="159"/>
      </c>
      <c r="CD80" s="114">
        <f t="shared" si="160"/>
      </c>
      <c r="CE80" s="114">
        <f t="shared" si="161"/>
      </c>
      <c r="CG80" s="114">
        <f t="shared" si="162"/>
      </c>
      <c r="CH80" s="114">
        <f t="shared" si="163"/>
      </c>
      <c r="CI80" s="114">
        <f t="shared" si="164"/>
      </c>
      <c r="CJ80" s="114">
        <f t="shared" si="165"/>
      </c>
      <c r="CK80" s="114">
        <f t="shared" si="166"/>
      </c>
      <c r="CL80" s="114">
        <f t="shared" si="167"/>
      </c>
      <c r="CM80" s="114">
        <f t="shared" si="168"/>
      </c>
      <c r="CN80" s="114">
        <f t="shared" si="169"/>
      </c>
      <c r="CO80" s="114">
        <f t="shared" si="170"/>
      </c>
    </row>
    <row r="81" spans="1:93" ht="19.5" customHeight="1">
      <c r="A81" s="143">
        <f>IF(E81="","",SUM(AR$35:AR$47)+SUM(AR$72:AR81))</f>
      </c>
      <c r="B81" s="203"/>
      <c r="C81" s="204"/>
      <c r="D81" s="146"/>
      <c r="E81" s="303"/>
      <c r="F81" s="372"/>
      <c r="G81" s="373"/>
      <c r="H81" s="374"/>
      <c r="I81" s="381"/>
      <c r="J81" s="382"/>
      <c r="K81" s="382"/>
      <c r="L81" s="382"/>
      <c r="M81" s="372"/>
      <c r="N81" s="373"/>
      <c r="O81" s="373"/>
      <c r="P81" s="374"/>
      <c r="Q81" s="220"/>
      <c r="R81" s="147"/>
      <c r="S81" s="392"/>
      <c r="T81" s="393"/>
      <c r="U81" s="393"/>
      <c r="V81" s="394"/>
      <c r="W81" s="4"/>
      <c r="X81" s="54">
        <f t="shared" si="132"/>
      </c>
      <c r="Y81" s="10"/>
      <c r="Z81" s="54">
        <f t="shared" si="133"/>
      </c>
      <c r="AA81" s="15"/>
      <c r="AB81" s="205"/>
      <c r="AC81" s="148">
        <f t="shared" si="171"/>
      </c>
      <c r="AD81" s="147"/>
      <c r="AE81" s="392"/>
      <c r="AF81" s="393"/>
      <c r="AG81" s="394"/>
      <c r="AH81" s="4"/>
      <c r="AI81" s="54">
        <f t="shared" si="134"/>
      </c>
      <c r="AJ81" s="10"/>
      <c r="AK81" s="54">
        <f t="shared" si="135"/>
      </c>
      <c r="AL81" s="15"/>
      <c r="AM81" s="205"/>
      <c r="AN81" s="148">
        <f t="shared" si="136"/>
      </c>
      <c r="AO81" s="392"/>
      <c r="AP81" s="465"/>
      <c r="AR81" s="114">
        <f t="shared" si="137"/>
      </c>
      <c r="AS81" s="114">
        <f t="shared" si="138"/>
      </c>
      <c r="AT81" s="114">
        <f t="shared" si="139"/>
      </c>
      <c r="BB81" s="114">
        <f>IF(BD81="","",SUM(BI$34:BI$47)+SUM(BI$72:BI81))</f>
      </c>
      <c r="BC81" s="114">
        <f t="shared" si="140"/>
      </c>
      <c r="BD81" s="114">
        <f t="shared" si="141"/>
      </c>
      <c r="BE81" s="114">
        <f t="shared" si="142"/>
      </c>
      <c r="BF81" s="114">
        <f t="shared" si="143"/>
      </c>
      <c r="BG81" s="114">
        <f t="shared" si="144"/>
      </c>
      <c r="BH81" s="114">
        <f t="shared" si="145"/>
      </c>
      <c r="BI81" s="114">
        <f t="shared" si="146"/>
      </c>
      <c r="BM81" s="218">
        <f>IF(BW81="","",CO$33+SUM(BZ$72:BZ81))</f>
      </c>
      <c r="BN81" s="211">
        <f t="shared" si="147"/>
      </c>
      <c r="BO81" s="114">
        <f t="shared" si="148"/>
      </c>
      <c r="BP81" s="114">
        <f t="shared" si="149"/>
      </c>
      <c r="BR81" s="114">
        <f t="shared" si="150"/>
      </c>
      <c r="BS81" s="114">
        <f t="shared" si="151"/>
      </c>
      <c r="BT81" s="114">
        <f t="shared" si="152"/>
      </c>
      <c r="BU81" s="114">
        <f t="shared" si="153"/>
      </c>
      <c r="BV81" s="114">
        <f t="shared" si="154"/>
      </c>
      <c r="BW81" s="114">
        <f t="shared" si="155"/>
      </c>
      <c r="BX81" s="114">
        <f t="shared" si="156"/>
      </c>
      <c r="BY81" s="114">
        <f t="shared" si="157"/>
      </c>
      <c r="BZ81" s="114">
        <f t="shared" si="158"/>
      </c>
      <c r="CB81" s="218">
        <f>IF(CL81="","",BZ$71+SUM(CO$72:CO81))</f>
      </c>
      <c r="CC81" s="211">
        <f t="shared" si="159"/>
      </c>
      <c r="CD81" s="114">
        <f t="shared" si="160"/>
      </c>
      <c r="CE81" s="114">
        <f t="shared" si="161"/>
      </c>
      <c r="CG81" s="114">
        <f t="shared" si="162"/>
      </c>
      <c r="CH81" s="114">
        <f t="shared" si="163"/>
      </c>
      <c r="CI81" s="114">
        <f t="shared" si="164"/>
      </c>
      <c r="CJ81" s="114">
        <f t="shared" si="165"/>
      </c>
      <c r="CK81" s="114">
        <f t="shared" si="166"/>
      </c>
      <c r="CL81" s="114">
        <f t="shared" si="167"/>
      </c>
      <c r="CM81" s="114">
        <f t="shared" si="168"/>
      </c>
      <c r="CN81" s="114">
        <f t="shared" si="169"/>
      </c>
      <c r="CO81" s="114">
        <f t="shared" si="170"/>
      </c>
    </row>
    <row r="82" spans="1:93" ht="19.5" customHeight="1">
      <c r="A82" s="143">
        <f>IF(E82="","",SUM(AR$35:AR$47)+SUM(AR$72:AR82))</f>
      </c>
      <c r="B82" s="203"/>
      <c r="C82" s="204"/>
      <c r="D82" s="146"/>
      <c r="E82" s="303"/>
      <c r="F82" s="372"/>
      <c r="G82" s="373"/>
      <c r="H82" s="374"/>
      <c r="I82" s="381"/>
      <c r="J82" s="382"/>
      <c r="K82" s="382"/>
      <c r="L82" s="382"/>
      <c r="M82" s="372"/>
      <c r="N82" s="373"/>
      <c r="O82" s="373"/>
      <c r="P82" s="374"/>
      <c r="Q82" s="220"/>
      <c r="R82" s="147"/>
      <c r="S82" s="392"/>
      <c r="T82" s="393"/>
      <c r="U82" s="393"/>
      <c r="V82" s="394"/>
      <c r="W82" s="4"/>
      <c r="X82" s="54">
        <f t="shared" si="132"/>
      </c>
      <c r="Y82" s="10"/>
      <c r="Z82" s="54">
        <f t="shared" si="133"/>
      </c>
      <c r="AA82" s="15"/>
      <c r="AB82" s="205"/>
      <c r="AC82" s="148">
        <f t="shared" si="171"/>
      </c>
      <c r="AD82" s="147"/>
      <c r="AE82" s="392"/>
      <c r="AF82" s="393"/>
      <c r="AG82" s="394"/>
      <c r="AH82" s="4"/>
      <c r="AI82" s="54">
        <f t="shared" si="134"/>
      </c>
      <c r="AJ82" s="10"/>
      <c r="AK82" s="54">
        <f t="shared" si="135"/>
      </c>
      <c r="AL82" s="15"/>
      <c r="AM82" s="205"/>
      <c r="AN82" s="148">
        <f t="shared" si="136"/>
      </c>
      <c r="AO82" s="392"/>
      <c r="AP82" s="465"/>
      <c r="AR82" s="114">
        <f t="shared" si="137"/>
      </c>
      <c r="AS82" s="114">
        <f t="shared" si="138"/>
      </c>
      <c r="AT82" s="114">
        <f t="shared" si="139"/>
      </c>
      <c r="BB82" s="114">
        <f>IF(BD82="","",SUM(BI$34:BI$47)+SUM(BI$72:BI82))</f>
      </c>
      <c r="BC82" s="114">
        <f t="shared" si="140"/>
      </c>
      <c r="BD82" s="114">
        <f t="shared" si="141"/>
      </c>
      <c r="BE82" s="114">
        <f t="shared" si="142"/>
      </c>
      <c r="BF82" s="114">
        <f t="shared" si="143"/>
      </c>
      <c r="BG82" s="114">
        <f t="shared" si="144"/>
      </c>
      <c r="BH82" s="114">
        <f t="shared" si="145"/>
      </c>
      <c r="BI82" s="114">
        <f t="shared" si="146"/>
      </c>
      <c r="BM82" s="218">
        <f>IF(BW82="","",CO$33+SUM(BZ$72:BZ82))</f>
      </c>
      <c r="BN82" s="211">
        <f t="shared" si="147"/>
      </c>
      <c r="BO82" s="114">
        <f t="shared" si="148"/>
      </c>
      <c r="BP82" s="114">
        <f t="shared" si="149"/>
      </c>
      <c r="BR82" s="114">
        <f t="shared" si="150"/>
      </c>
      <c r="BS82" s="114">
        <f t="shared" si="151"/>
      </c>
      <c r="BT82" s="114">
        <f t="shared" si="152"/>
      </c>
      <c r="BU82" s="114">
        <f t="shared" si="153"/>
      </c>
      <c r="BV82" s="114">
        <f t="shared" si="154"/>
      </c>
      <c r="BW82" s="114">
        <f t="shared" si="155"/>
      </c>
      <c r="BX82" s="114">
        <f t="shared" si="156"/>
      </c>
      <c r="BY82" s="114">
        <f t="shared" si="157"/>
      </c>
      <c r="BZ82" s="114">
        <f t="shared" si="158"/>
      </c>
      <c r="CB82" s="218">
        <f>IF(CL82="","",BZ$71+SUM(CO$72:CO82))</f>
      </c>
      <c r="CC82" s="211">
        <f t="shared" si="159"/>
      </c>
      <c r="CD82" s="114">
        <f t="shared" si="160"/>
      </c>
      <c r="CE82" s="114">
        <f t="shared" si="161"/>
      </c>
      <c r="CG82" s="114">
        <f t="shared" si="162"/>
      </c>
      <c r="CH82" s="114">
        <f t="shared" si="163"/>
      </c>
      <c r="CI82" s="114">
        <f t="shared" si="164"/>
      </c>
      <c r="CJ82" s="114">
        <f t="shared" si="165"/>
      </c>
      <c r="CK82" s="114">
        <f t="shared" si="166"/>
      </c>
      <c r="CL82" s="114">
        <f t="shared" si="167"/>
      </c>
      <c r="CM82" s="114">
        <f t="shared" si="168"/>
      </c>
      <c r="CN82" s="114">
        <f t="shared" si="169"/>
      </c>
      <c r="CO82" s="114">
        <f t="shared" si="170"/>
      </c>
    </row>
    <row r="83" spans="1:93" ht="19.5" customHeight="1">
      <c r="A83" s="143">
        <f>IF(E83="","",SUM(AR$35:AR$47)+SUM(AR$72:AR83))</f>
      </c>
      <c r="B83" s="203"/>
      <c r="C83" s="204"/>
      <c r="D83" s="146"/>
      <c r="E83" s="303"/>
      <c r="F83" s="372"/>
      <c r="G83" s="373"/>
      <c r="H83" s="374"/>
      <c r="I83" s="381"/>
      <c r="J83" s="382"/>
      <c r="K83" s="382"/>
      <c r="L83" s="382"/>
      <c r="M83" s="372"/>
      <c r="N83" s="373"/>
      <c r="O83" s="373"/>
      <c r="P83" s="374"/>
      <c r="Q83" s="220"/>
      <c r="R83" s="147"/>
      <c r="S83" s="392"/>
      <c r="T83" s="393"/>
      <c r="U83" s="393"/>
      <c r="V83" s="394"/>
      <c r="W83" s="4"/>
      <c r="X83" s="54">
        <f t="shared" si="132"/>
      </c>
      <c r="Y83" s="10"/>
      <c r="Z83" s="54">
        <f t="shared" si="133"/>
      </c>
      <c r="AA83" s="15"/>
      <c r="AB83" s="205"/>
      <c r="AC83" s="148">
        <f t="shared" si="171"/>
      </c>
      <c r="AD83" s="147"/>
      <c r="AE83" s="392"/>
      <c r="AF83" s="393"/>
      <c r="AG83" s="394"/>
      <c r="AH83" s="4"/>
      <c r="AI83" s="54">
        <f t="shared" si="134"/>
      </c>
      <c r="AJ83" s="10"/>
      <c r="AK83" s="54">
        <f t="shared" si="135"/>
      </c>
      <c r="AL83" s="15"/>
      <c r="AM83" s="205"/>
      <c r="AN83" s="148">
        <f t="shared" si="136"/>
      </c>
      <c r="AO83" s="392"/>
      <c r="AP83" s="465"/>
      <c r="AR83" s="114">
        <f t="shared" si="137"/>
      </c>
      <c r="AS83" s="114">
        <f t="shared" si="138"/>
      </c>
      <c r="AT83" s="114">
        <f t="shared" si="139"/>
      </c>
      <c r="BB83" s="114">
        <f>IF(BD83="","",SUM(BI$34:BI$47)+SUM(BI$72:BI83))</f>
      </c>
      <c r="BC83" s="114">
        <f t="shared" si="140"/>
      </c>
      <c r="BD83" s="114">
        <f t="shared" si="141"/>
      </c>
      <c r="BE83" s="114">
        <f t="shared" si="142"/>
      </c>
      <c r="BF83" s="114">
        <f t="shared" si="143"/>
      </c>
      <c r="BG83" s="114">
        <f t="shared" si="144"/>
      </c>
      <c r="BH83" s="114">
        <f t="shared" si="145"/>
      </c>
      <c r="BI83" s="114">
        <f t="shared" si="146"/>
      </c>
      <c r="BM83" s="218">
        <f>IF(BW83="","",CO$33+SUM(BZ$72:BZ83))</f>
      </c>
      <c r="BN83" s="211">
        <f t="shared" si="147"/>
      </c>
      <c r="BO83" s="114">
        <f t="shared" si="148"/>
      </c>
      <c r="BP83" s="114">
        <f t="shared" si="149"/>
      </c>
      <c r="BR83" s="114">
        <f t="shared" si="150"/>
      </c>
      <c r="BS83" s="114">
        <f t="shared" si="151"/>
      </c>
      <c r="BT83" s="114">
        <f t="shared" si="152"/>
      </c>
      <c r="BU83" s="114">
        <f t="shared" si="153"/>
      </c>
      <c r="BV83" s="114">
        <f t="shared" si="154"/>
      </c>
      <c r="BW83" s="114">
        <f t="shared" si="155"/>
      </c>
      <c r="BX83" s="114">
        <f t="shared" si="156"/>
      </c>
      <c r="BY83" s="114">
        <f t="shared" si="157"/>
      </c>
      <c r="BZ83" s="114">
        <f t="shared" si="158"/>
      </c>
      <c r="CB83" s="218">
        <f>IF(CL83="","",BZ$71+SUM(CO$72:CO83))</f>
      </c>
      <c r="CC83" s="211">
        <f t="shared" si="159"/>
      </c>
      <c r="CD83" s="114">
        <f t="shared" si="160"/>
      </c>
      <c r="CE83" s="114">
        <f t="shared" si="161"/>
      </c>
      <c r="CG83" s="114">
        <f t="shared" si="162"/>
      </c>
      <c r="CH83" s="114">
        <f t="shared" si="163"/>
      </c>
      <c r="CI83" s="114">
        <f t="shared" si="164"/>
      </c>
      <c r="CJ83" s="114">
        <f t="shared" si="165"/>
      </c>
      <c r="CK83" s="114">
        <f t="shared" si="166"/>
      </c>
      <c r="CL83" s="114">
        <f t="shared" si="167"/>
      </c>
      <c r="CM83" s="114">
        <f t="shared" si="168"/>
      </c>
      <c r="CN83" s="114">
        <f t="shared" si="169"/>
      </c>
      <c r="CO83" s="114">
        <f t="shared" si="170"/>
      </c>
    </row>
    <row r="84" spans="1:93" ht="19.5" customHeight="1">
      <c r="A84" s="143">
        <f>IF(E84="","",SUM(AR$35:AR$47)+SUM(AR$72:AR84))</f>
      </c>
      <c r="B84" s="203"/>
      <c r="C84" s="204"/>
      <c r="D84" s="146"/>
      <c r="E84" s="303"/>
      <c r="F84" s="372"/>
      <c r="G84" s="373"/>
      <c r="H84" s="374"/>
      <c r="I84" s="381"/>
      <c r="J84" s="382"/>
      <c r="K84" s="382"/>
      <c r="L84" s="382"/>
      <c r="M84" s="372"/>
      <c r="N84" s="373"/>
      <c r="O84" s="373"/>
      <c r="P84" s="374"/>
      <c r="Q84" s="220"/>
      <c r="R84" s="147"/>
      <c r="S84" s="392"/>
      <c r="T84" s="393"/>
      <c r="U84" s="393"/>
      <c r="V84" s="394"/>
      <c r="W84" s="4"/>
      <c r="X84" s="54">
        <f t="shared" si="132"/>
      </c>
      <c r="Y84" s="10"/>
      <c r="Z84" s="54">
        <f t="shared" si="133"/>
      </c>
      <c r="AA84" s="15"/>
      <c r="AB84" s="205"/>
      <c r="AC84" s="148">
        <f t="shared" si="171"/>
      </c>
      <c r="AD84" s="147"/>
      <c r="AE84" s="392"/>
      <c r="AF84" s="393"/>
      <c r="AG84" s="394"/>
      <c r="AH84" s="4"/>
      <c r="AI84" s="54">
        <f t="shared" si="134"/>
      </c>
      <c r="AJ84" s="10"/>
      <c r="AK84" s="54">
        <f t="shared" si="135"/>
      </c>
      <c r="AL84" s="15"/>
      <c r="AM84" s="205"/>
      <c r="AN84" s="148">
        <f t="shared" si="136"/>
      </c>
      <c r="AO84" s="392"/>
      <c r="AP84" s="465"/>
      <c r="AR84" s="114">
        <f t="shared" si="137"/>
      </c>
      <c r="AS84" s="114">
        <f t="shared" si="138"/>
      </c>
      <c r="AT84" s="114">
        <f t="shared" si="139"/>
      </c>
      <c r="BB84" s="114">
        <f>IF(BD84="","",SUM(BI$34:BI$47)+SUM(BI$72:BI84))</f>
      </c>
      <c r="BC84" s="114">
        <f t="shared" si="140"/>
      </c>
      <c r="BD84" s="114">
        <f t="shared" si="141"/>
      </c>
      <c r="BE84" s="114">
        <f t="shared" si="142"/>
      </c>
      <c r="BF84" s="114">
        <f t="shared" si="143"/>
      </c>
      <c r="BG84" s="114">
        <f t="shared" si="144"/>
      </c>
      <c r="BH84" s="114">
        <f t="shared" si="145"/>
      </c>
      <c r="BI84" s="114">
        <f t="shared" si="146"/>
      </c>
      <c r="BM84" s="218">
        <f>IF(BW84="","",CO$33+SUM(BZ$72:BZ84))</f>
      </c>
      <c r="BN84" s="211">
        <f t="shared" si="147"/>
      </c>
      <c r="BO84" s="114">
        <f t="shared" si="148"/>
      </c>
      <c r="BP84" s="114">
        <f t="shared" si="149"/>
      </c>
      <c r="BR84" s="114">
        <f t="shared" si="150"/>
      </c>
      <c r="BS84" s="114">
        <f t="shared" si="151"/>
      </c>
      <c r="BT84" s="114">
        <f t="shared" si="152"/>
      </c>
      <c r="BU84" s="114">
        <f t="shared" si="153"/>
      </c>
      <c r="BV84" s="114">
        <f t="shared" si="154"/>
      </c>
      <c r="BW84" s="114">
        <f t="shared" si="155"/>
      </c>
      <c r="BX84" s="114">
        <f t="shared" si="156"/>
      </c>
      <c r="BY84" s="114">
        <f t="shared" si="157"/>
      </c>
      <c r="BZ84" s="114">
        <f t="shared" si="158"/>
      </c>
      <c r="CB84" s="218">
        <f>IF(CL84="","",BZ$71+SUM(CO$72:CO84))</f>
      </c>
      <c r="CC84" s="211">
        <f t="shared" si="159"/>
      </c>
      <c r="CD84" s="114">
        <f t="shared" si="160"/>
      </c>
      <c r="CE84" s="114">
        <f t="shared" si="161"/>
      </c>
      <c r="CG84" s="114">
        <f t="shared" si="162"/>
      </c>
      <c r="CH84" s="114">
        <f t="shared" si="163"/>
      </c>
      <c r="CI84" s="114">
        <f t="shared" si="164"/>
      </c>
      <c r="CJ84" s="114">
        <f t="shared" si="165"/>
      </c>
      <c r="CK84" s="114">
        <f t="shared" si="166"/>
      </c>
      <c r="CL84" s="114">
        <f t="shared" si="167"/>
      </c>
      <c r="CM84" s="114">
        <f t="shared" si="168"/>
      </c>
      <c r="CN84" s="114">
        <f t="shared" si="169"/>
      </c>
      <c r="CO84" s="114">
        <f t="shared" si="170"/>
      </c>
    </row>
    <row r="85" spans="1:93" ht="19.5" customHeight="1">
      <c r="A85" s="143">
        <f>IF(E85="","",SUM(AR$35:AR$47)+SUM(AR$72:AR85))</f>
      </c>
      <c r="B85" s="203"/>
      <c r="C85" s="204"/>
      <c r="D85" s="146"/>
      <c r="E85" s="303"/>
      <c r="F85" s="372"/>
      <c r="G85" s="373"/>
      <c r="H85" s="374"/>
      <c r="I85" s="381"/>
      <c r="J85" s="382"/>
      <c r="K85" s="382"/>
      <c r="L85" s="382"/>
      <c r="M85" s="372"/>
      <c r="N85" s="373"/>
      <c r="O85" s="373"/>
      <c r="P85" s="374"/>
      <c r="Q85" s="220"/>
      <c r="R85" s="147"/>
      <c r="S85" s="392"/>
      <c r="T85" s="393"/>
      <c r="U85" s="393"/>
      <c r="V85" s="394"/>
      <c r="W85" s="4"/>
      <c r="X85" s="54">
        <f t="shared" si="132"/>
      </c>
      <c r="Y85" s="10"/>
      <c r="Z85" s="54">
        <f t="shared" si="133"/>
      </c>
      <c r="AA85" s="15"/>
      <c r="AB85" s="205"/>
      <c r="AC85" s="148">
        <f t="shared" si="171"/>
      </c>
      <c r="AD85" s="147"/>
      <c r="AE85" s="392"/>
      <c r="AF85" s="393"/>
      <c r="AG85" s="394"/>
      <c r="AH85" s="4"/>
      <c r="AI85" s="54">
        <f t="shared" si="134"/>
      </c>
      <c r="AJ85" s="10"/>
      <c r="AK85" s="54">
        <f t="shared" si="135"/>
      </c>
      <c r="AL85" s="15"/>
      <c r="AM85" s="205"/>
      <c r="AN85" s="148">
        <f t="shared" si="136"/>
      </c>
      <c r="AO85" s="392"/>
      <c r="AP85" s="465"/>
      <c r="AR85" s="114">
        <f t="shared" si="137"/>
      </c>
      <c r="AS85" s="114">
        <f t="shared" si="138"/>
      </c>
      <c r="AT85" s="114">
        <f t="shared" si="139"/>
      </c>
      <c r="BB85" s="114">
        <f>IF(BD85="","",SUM(BI$34:BI$47)+SUM(BI$72:BI85))</f>
      </c>
      <c r="BC85" s="114">
        <f t="shared" si="140"/>
      </c>
      <c r="BD85" s="114">
        <f t="shared" si="141"/>
      </c>
      <c r="BE85" s="114">
        <f t="shared" si="142"/>
      </c>
      <c r="BF85" s="114">
        <f t="shared" si="143"/>
      </c>
      <c r="BG85" s="114">
        <f t="shared" si="144"/>
      </c>
      <c r="BH85" s="114">
        <f t="shared" si="145"/>
      </c>
      <c r="BI85" s="114">
        <f t="shared" si="146"/>
      </c>
      <c r="BM85" s="218">
        <f>IF(BW85="","",CO$33+SUM(BZ$72:BZ85))</f>
      </c>
      <c r="BN85" s="211">
        <f t="shared" si="147"/>
      </c>
      <c r="BO85" s="114">
        <f t="shared" si="148"/>
      </c>
      <c r="BP85" s="114">
        <f t="shared" si="149"/>
      </c>
      <c r="BR85" s="114">
        <f t="shared" si="150"/>
      </c>
      <c r="BS85" s="114">
        <f t="shared" si="151"/>
      </c>
      <c r="BT85" s="114">
        <f t="shared" si="152"/>
      </c>
      <c r="BU85" s="114">
        <f t="shared" si="153"/>
      </c>
      <c r="BV85" s="114">
        <f t="shared" si="154"/>
      </c>
      <c r="BW85" s="114">
        <f t="shared" si="155"/>
      </c>
      <c r="BX85" s="114">
        <f t="shared" si="156"/>
      </c>
      <c r="BY85" s="114">
        <f t="shared" si="157"/>
      </c>
      <c r="BZ85" s="114">
        <f t="shared" si="158"/>
      </c>
      <c r="CB85" s="218">
        <f>IF(CL85="","",BZ$71+SUM(CO$72:CO85))</f>
      </c>
      <c r="CC85" s="211">
        <f t="shared" si="159"/>
      </c>
      <c r="CD85" s="114">
        <f t="shared" si="160"/>
      </c>
      <c r="CE85" s="114">
        <f t="shared" si="161"/>
      </c>
      <c r="CG85" s="114">
        <f t="shared" si="162"/>
      </c>
      <c r="CH85" s="114">
        <f t="shared" si="163"/>
      </c>
      <c r="CI85" s="114">
        <f t="shared" si="164"/>
      </c>
      <c r="CJ85" s="114">
        <f t="shared" si="165"/>
      </c>
      <c r="CK85" s="114">
        <f t="shared" si="166"/>
      </c>
      <c r="CL85" s="114">
        <f t="shared" si="167"/>
      </c>
      <c r="CM85" s="114">
        <f t="shared" si="168"/>
      </c>
      <c r="CN85" s="114">
        <f t="shared" si="169"/>
      </c>
      <c r="CO85" s="114">
        <f t="shared" si="170"/>
      </c>
    </row>
    <row r="86" spans="1:93" ht="19.5" customHeight="1">
      <c r="A86" s="143">
        <f>IF(E86="","",SUM(AR$35:AR$47)+SUM(AR$72:AR86))</f>
      </c>
      <c r="B86" s="203"/>
      <c r="C86" s="204"/>
      <c r="D86" s="146"/>
      <c r="E86" s="303"/>
      <c r="F86" s="372"/>
      <c r="G86" s="373"/>
      <c r="H86" s="374"/>
      <c r="I86" s="381"/>
      <c r="J86" s="382"/>
      <c r="K86" s="382"/>
      <c r="L86" s="382"/>
      <c r="M86" s="372"/>
      <c r="N86" s="373"/>
      <c r="O86" s="373"/>
      <c r="P86" s="374"/>
      <c r="Q86" s="220"/>
      <c r="R86" s="147"/>
      <c r="S86" s="392"/>
      <c r="T86" s="393"/>
      <c r="U86" s="393"/>
      <c r="V86" s="394"/>
      <c r="W86" s="4"/>
      <c r="X86" s="54">
        <f t="shared" si="132"/>
      </c>
      <c r="Y86" s="10"/>
      <c r="Z86" s="54">
        <f t="shared" si="133"/>
      </c>
      <c r="AA86" s="15"/>
      <c r="AB86" s="205"/>
      <c r="AC86" s="148">
        <f t="shared" si="171"/>
      </c>
      <c r="AD86" s="147"/>
      <c r="AE86" s="392"/>
      <c r="AF86" s="393"/>
      <c r="AG86" s="394"/>
      <c r="AH86" s="4"/>
      <c r="AI86" s="54">
        <f t="shared" si="134"/>
      </c>
      <c r="AJ86" s="10"/>
      <c r="AK86" s="54">
        <f t="shared" si="135"/>
      </c>
      <c r="AL86" s="15"/>
      <c r="AM86" s="205"/>
      <c r="AN86" s="148">
        <f t="shared" si="136"/>
      </c>
      <c r="AO86" s="392"/>
      <c r="AP86" s="465"/>
      <c r="AR86" s="114">
        <f t="shared" si="137"/>
      </c>
      <c r="AS86" s="114">
        <f t="shared" si="138"/>
      </c>
      <c r="AT86" s="114">
        <f t="shared" si="139"/>
      </c>
      <c r="BB86" s="114">
        <f>IF(BD86="","",SUM(BI$34:BI$47)+SUM(BI$72:BI86))</f>
      </c>
      <c r="BC86" s="114">
        <f t="shared" si="140"/>
      </c>
      <c r="BD86" s="114">
        <f t="shared" si="141"/>
      </c>
      <c r="BE86" s="114">
        <f t="shared" si="142"/>
      </c>
      <c r="BF86" s="114">
        <f t="shared" si="143"/>
      </c>
      <c r="BG86" s="114">
        <f t="shared" si="144"/>
      </c>
      <c r="BH86" s="114">
        <f t="shared" si="145"/>
      </c>
      <c r="BI86" s="114">
        <f t="shared" si="146"/>
      </c>
      <c r="BM86" s="218">
        <f>IF(BW86="","",CO$33+SUM(BZ$72:BZ86))</f>
      </c>
      <c r="BN86" s="211">
        <f t="shared" si="147"/>
      </c>
      <c r="BO86" s="114">
        <f t="shared" si="148"/>
      </c>
      <c r="BP86" s="114">
        <f t="shared" si="149"/>
      </c>
      <c r="BR86" s="114">
        <f t="shared" si="150"/>
      </c>
      <c r="BS86" s="114">
        <f t="shared" si="151"/>
      </c>
      <c r="BT86" s="114">
        <f t="shared" si="152"/>
      </c>
      <c r="BU86" s="114">
        <f t="shared" si="153"/>
      </c>
      <c r="BV86" s="114">
        <f t="shared" si="154"/>
      </c>
      <c r="BW86" s="114">
        <f t="shared" si="155"/>
      </c>
      <c r="BX86" s="114">
        <f t="shared" si="156"/>
      </c>
      <c r="BY86" s="114">
        <f t="shared" si="157"/>
      </c>
      <c r="BZ86" s="114">
        <f t="shared" si="158"/>
      </c>
      <c r="CB86" s="218">
        <f>IF(CL86="","",BZ$71+SUM(CO$72:CO86))</f>
      </c>
      <c r="CC86" s="211">
        <f t="shared" si="159"/>
      </c>
      <c r="CD86" s="114">
        <f t="shared" si="160"/>
      </c>
      <c r="CE86" s="114">
        <f t="shared" si="161"/>
      </c>
      <c r="CG86" s="114">
        <f t="shared" si="162"/>
      </c>
      <c r="CH86" s="114">
        <f t="shared" si="163"/>
      </c>
      <c r="CI86" s="114">
        <f t="shared" si="164"/>
      </c>
      <c r="CJ86" s="114">
        <f t="shared" si="165"/>
      </c>
      <c r="CK86" s="114">
        <f t="shared" si="166"/>
      </c>
      <c r="CL86" s="114">
        <f t="shared" si="167"/>
      </c>
      <c r="CM86" s="114">
        <f t="shared" si="168"/>
      </c>
      <c r="CN86" s="114">
        <f t="shared" si="169"/>
      </c>
      <c r="CO86" s="114">
        <f t="shared" si="170"/>
      </c>
    </row>
    <row r="87" spans="1:93" ht="19.5" customHeight="1">
      <c r="A87" s="143">
        <f>IF(E87="","",SUM(AR$35:AR$47)+SUM(AR$72:AR87))</f>
      </c>
      <c r="B87" s="203"/>
      <c r="C87" s="204"/>
      <c r="D87" s="146"/>
      <c r="E87" s="303"/>
      <c r="F87" s="372"/>
      <c r="G87" s="373"/>
      <c r="H87" s="374"/>
      <c r="I87" s="381"/>
      <c r="J87" s="382"/>
      <c r="K87" s="382"/>
      <c r="L87" s="382"/>
      <c r="M87" s="372"/>
      <c r="N87" s="373"/>
      <c r="O87" s="373"/>
      <c r="P87" s="374"/>
      <c r="Q87" s="220"/>
      <c r="R87" s="147"/>
      <c r="S87" s="392"/>
      <c r="T87" s="393"/>
      <c r="U87" s="393"/>
      <c r="V87" s="394"/>
      <c r="W87" s="4"/>
      <c r="X87" s="54">
        <f t="shared" si="132"/>
      </c>
      <c r="Y87" s="10"/>
      <c r="Z87" s="54">
        <f t="shared" si="133"/>
      </c>
      <c r="AA87" s="15"/>
      <c r="AB87" s="205"/>
      <c r="AC87" s="148">
        <f t="shared" si="171"/>
      </c>
      <c r="AD87" s="147"/>
      <c r="AE87" s="392"/>
      <c r="AF87" s="393"/>
      <c r="AG87" s="394"/>
      <c r="AH87" s="4"/>
      <c r="AI87" s="54">
        <f t="shared" si="134"/>
      </c>
      <c r="AJ87" s="10"/>
      <c r="AK87" s="54">
        <f t="shared" si="135"/>
      </c>
      <c r="AL87" s="15"/>
      <c r="AM87" s="205"/>
      <c r="AN87" s="148">
        <f t="shared" si="136"/>
      </c>
      <c r="AO87" s="392"/>
      <c r="AP87" s="465"/>
      <c r="AR87" s="114">
        <f t="shared" si="137"/>
      </c>
      <c r="AS87" s="114">
        <f t="shared" si="138"/>
      </c>
      <c r="AT87" s="114">
        <f t="shared" si="139"/>
      </c>
      <c r="BB87" s="114">
        <f>IF(BD87="","",SUM(BI$34:BI$47)+SUM(BI$72:BI87))</f>
      </c>
      <c r="BC87" s="114">
        <f t="shared" si="140"/>
      </c>
      <c r="BD87" s="114">
        <f t="shared" si="141"/>
      </c>
      <c r="BE87" s="114">
        <f t="shared" si="142"/>
      </c>
      <c r="BF87" s="114">
        <f t="shared" si="143"/>
      </c>
      <c r="BG87" s="114">
        <f t="shared" si="144"/>
      </c>
      <c r="BH87" s="114">
        <f t="shared" si="145"/>
      </c>
      <c r="BI87" s="114">
        <f t="shared" si="146"/>
      </c>
      <c r="BM87" s="218">
        <f>IF(BW87="","",CO$33+SUM(BZ$72:BZ87))</f>
      </c>
      <c r="BN87" s="211">
        <f t="shared" si="147"/>
      </c>
      <c r="BO87" s="114">
        <f t="shared" si="148"/>
      </c>
      <c r="BP87" s="114">
        <f t="shared" si="149"/>
      </c>
      <c r="BR87" s="114">
        <f t="shared" si="150"/>
      </c>
      <c r="BS87" s="114">
        <f t="shared" si="151"/>
      </c>
      <c r="BT87" s="114">
        <f t="shared" si="152"/>
      </c>
      <c r="BU87" s="114">
        <f t="shared" si="153"/>
      </c>
      <c r="BV87" s="114">
        <f t="shared" si="154"/>
      </c>
      <c r="BW87" s="114">
        <f t="shared" si="155"/>
      </c>
      <c r="BX87" s="114">
        <f t="shared" si="156"/>
      </c>
      <c r="BY87" s="114">
        <f t="shared" si="157"/>
      </c>
      <c r="BZ87" s="114">
        <f t="shared" si="158"/>
      </c>
      <c r="CB87" s="218">
        <f>IF(CL87="","",BZ$71+SUM(CO$72:CO87))</f>
      </c>
      <c r="CC87" s="211">
        <f t="shared" si="159"/>
      </c>
      <c r="CD87" s="114">
        <f t="shared" si="160"/>
      </c>
      <c r="CE87" s="114">
        <f t="shared" si="161"/>
      </c>
      <c r="CG87" s="114">
        <f t="shared" si="162"/>
      </c>
      <c r="CH87" s="114">
        <f t="shared" si="163"/>
      </c>
      <c r="CI87" s="114">
        <f t="shared" si="164"/>
      </c>
      <c r="CJ87" s="114">
        <f t="shared" si="165"/>
      </c>
      <c r="CK87" s="114">
        <f t="shared" si="166"/>
      </c>
      <c r="CL87" s="114">
        <f t="shared" si="167"/>
      </c>
      <c r="CM87" s="114">
        <f t="shared" si="168"/>
      </c>
      <c r="CN87" s="114">
        <f t="shared" si="169"/>
      </c>
      <c r="CO87" s="114">
        <f t="shared" si="170"/>
      </c>
    </row>
    <row r="88" spans="1:93" ht="19.5" customHeight="1">
      <c r="A88" s="143">
        <f>IF(E88="","",SUM(AR$35:AR$47)+SUM(AR$72:AR88))</f>
      </c>
      <c r="B88" s="203"/>
      <c r="C88" s="204"/>
      <c r="D88" s="146"/>
      <c r="E88" s="303"/>
      <c r="F88" s="372"/>
      <c r="G88" s="373"/>
      <c r="H88" s="374"/>
      <c r="I88" s="381"/>
      <c r="J88" s="382"/>
      <c r="K88" s="382"/>
      <c r="L88" s="382"/>
      <c r="M88" s="372"/>
      <c r="N88" s="373"/>
      <c r="O88" s="373"/>
      <c r="P88" s="374"/>
      <c r="Q88" s="220"/>
      <c r="R88" s="147"/>
      <c r="S88" s="392"/>
      <c r="T88" s="393"/>
      <c r="U88" s="393"/>
      <c r="V88" s="394"/>
      <c r="W88" s="4"/>
      <c r="X88" s="54">
        <f t="shared" si="132"/>
      </c>
      <c r="Y88" s="10"/>
      <c r="Z88" s="54">
        <f t="shared" si="133"/>
      </c>
      <c r="AA88" s="15"/>
      <c r="AB88" s="205"/>
      <c r="AC88" s="148">
        <f t="shared" si="171"/>
      </c>
      <c r="AD88" s="147"/>
      <c r="AE88" s="392"/>
      <c r="AF88" s="393"/>
      <c r="AG88" s="394"/>
      <c r="AH88" s="4"/>
      <c r="AI88" s="54">
        <f t="shared" si="134"/>
      </c>
      <c r="AJ88" s="10"/>
      <c r="AK88" s="54">
        <f t="shared" si="135"/>
      </c>
      <c r="AL88" s="15"/>
      <c r="AM88" s="205"/>
      <c r="AN88" s="148">
        <f t="shared" si="136"/>
      </c>
      <c r="AO88" s="392"/>
      <c r="AP88" s="465"/>
      <c r="AR88" s="114">
        <f t="shared" si="137"/>
      </c>
      <c r="AS88" s="114">
        <f t="shared" si="138"/>
      </c>
      <c r="AT88" s="114">
        <f t="shared" si="139"/>
      </c>
      <c r="BB88" s="114">
        <f>IF(BD88="","",SUM(BI$34:BI$47)+SUM(BI$72:BI88))</f>
      </c>
      <c r="BC88" s="114">
        <f t="shared" si="140"/>
      </c>
      <c r="BD88" s="114">
        <f t="shared" si="141"/>
      </c>
      <c r="BE88" s="114">
        <f t="shared" si="142"/>
      </c>
      <c r="BF88" s="114">
        <f t="shared" si="143"/>
      </c>
      <c r="BG88" s="114">
        <f t="shared" si="144"/>
      </c>
      <c r="BH88" s="114">
        <f t="shared" si="145"/>
      </c>
      <c r="BI88" s="114">
        <f t="shared" si="146"/>
      </c>
      <c r="BM88" s="218">
        <f>IF(BW88="","",CO$33+SUM(BZ$72:BZ88))</f>
      </c>
      <c r="BN88" s="211">
        <f t="shared" si="147"/>
      </c>
      <c r="BO88" s="114">
        <f t="shared" si="148"/>
      </c>
      <c r="BP88" s="114">
        <f t="shared" si="149"/>
      </c>
      <c r="BR88" s="114">
        <f t="shared" si="150"/>
      </c>
      <c r="BS88" s="114">
        <f t="shared" si="151"/>
      </c>
      <c r="BT88" s="114">
        <f t="shared" si="152"/>
      </c>
      <c r="BU88" s="114">
        <f t="shared" si="153"/>
      </c>
      <c r="BV88" s="114">
        <f t="shared" si="154"/>
      </c>
      <c r="BW88" s="114">
        <f t="shared" si="155"/>
      </c>
      <c r="BX88" s="114">
        <f t="shared" si="156"/>
      </c>
      <c r="BY88" s="114">
        <f t="shared" si="157"/>
      </c>
      <c r="BZ88" s="114">
        <f t="shared" si="158"/>
      </c>
      <c r="CB88" s="218">
        <f>IF(CL88="","",BZ$71+SUM(CO$72:CO88))</f>
      </c>
      <c r="CC88" s="211">
        <f t="shared" si="159"/>
      </c>
      <c r="CD88" s="114">
        <f t="shared" si="160"/>
      </c>
      <c r="CE88" s="114">
        <f t="shared" si="161"/>
      </c>
      <c r="CG88" s="114">
        <f t="shared" si="162"/>
      </c>
      <c r="CH88" s="114">
        <f t="shared" si="163"/>
      </c>
      <c r="CI88" s="114">
        <f t="shared" si="164"/>
      </c>
      <c r="CJ88" s="114">
        <f t="shared" si="165"/>
      </c>
      <c r="CK88" s="114">
        <f t="shared" si="166"/>
      </c>
      <c r="CL88" s="114">
        <f t="shared" si="167"/>
      </c>
      <c r="CM88" s="114">
        <f t="shared" si="168"/>
      </c>
      <c r="CN88" s="114">
        <f t="shared" si="169"/>
      </c>
      <c r="CO88" s="114">
        <f t="shared" si="170"/>
      </c>
    </row>
    <row r="89" spans="1:93" ht="19.5" customHeight="1">
      <c r="A89" s="143">
        <f>IF(E89="","",SUM(AR$35:AR$47)+SUM(AR$72:AR89))</f>
      </c>
      <c r="B89" s="203"/>
      <c r="C89" s="204"/>
      <c r="D89" s="146"/>
      <c r="E89" s="303"/>
      <c r="F89" s="372"/>
      <c r="G89" s="373"/>
      <c r="H89" s="374"/>
      <c r="I89" s="381"/>
      <c r="J89" s="382"/>
      <c r="K89" s="382"/>
      <c r="L89" s="382"/>
      <c r="M89" s="372"/>
      <c r="N89" s="373"/>
      <c r="O89" s="373"/>
      <c r="P89" s="374"/>
      <c r="Q89" s="220"/>
      <c r="R89" s="147"/>
      <c r="S89" s="392"/>
      <c r="T89" s="393"/>
      <c r="U89" s="393"/>
      <c r="V89" s="394"/>
      <c r="W89" s="4"/>
      <c r="X89" s="54">
        <f t="shared" si="132"/>
      </c>
      <c r="Y89" s="10"/>
      <c r="Z89" s="54">
        <f t="shared" si="133"/>
      </c>
      <c r="AA89" s="15"/>
      <c r="AB89" s="205"/>
      <c r="AC89" s="148">
        <f t="shared" si="171"/>
      </c>
      <c r="AD89" s="147"/>
      <c r="AE89" s="392"/>
      <c r="AF89" s="393"/>
      <c r="AG89" s="394"/>
      <c r="AH89" s="4"/>
      <c r="AI89" s="54">
        <f t="shared" si="134"/>
      </c>
      <c r="AJ89" s="10"/>
      <c r="AK89" s="54">
        <f t="shared" si="135"/>
      </c>
      <c r="AL89" s="15"/>
      <c r="AM89" s="205"/>
      <c r="AN89" s="148">
        <f t="shared" si="136"/>
      </c>
      <c r="AO89" s="392"/>
      <c r="AP89" s="465"/>
      <c r="AR89" s="114">
        <f t="shared" si="137"/>
      </c>
      <c r="AS89" s="114">
        <f t="shared" si="138"/>
      </c>
      <c r="AT89" s="114">
        <f t="shared" si="139"/>
      </c>
      <c r="BB89" s="114">
        <f>IF(BD89="","",SUM(BI$34:BI$47)+SUM(BI$72:BI89))</f>
      </c>
      <c r="BC89" s="114">
        <f t="shared" si="140"/>
      </c>
      <c r="BD89" s="114">
        <f t="shared" si="141"/>
      </c>
      <c r="BE89" s="114">
        <f t="shared" si="142"/>
      </c>
      <c r="BF89" s="114">
        <f t="shared" si="143"/>
      </c>
      <c r="BG89" s="114">
        <f t="shared" si="144"/>
      </c>
      <c r="BH89" s="114">
        <f t="shared" si="145"/>
      </c>
      <c r="BI89" s="114">
        <f t="shared" si="146"/>
      </c>
      <c r="BM89" s="218">
        <f>IF(BW89="","",CO$33+SUM(BZ$72:BZ89))</f>
      </c>
      <c r="BN89" s="211">
        <f t="shared" si="147"/>
      </c>
      <c r="BO89" s="114">
        <f t="shared" si="148"/>
      </c>
      <c r="BP89" s="114">
        <f t="shared" si="149"/>
      </c>
      <c r="BR89" s="114">
        <f t="shared" si="150"/>
      </c>
      <c r="BS89" s="114">
        <f t="shared" si="151"/>
      </c>
      <c r="BT89" s="114">
        <f t="shared" si="152"/>
      </c>
      <c r="BU89" s="114">
        <f t="shared" si="153"/>
      </c>
      <c r="BV89" s="114">
        <f t="shared" si="154"/>
      </c>
      <c r="BW89" s="114">
        <f t="shared" si="155"/>
      </c>
      <c r="BX89" s="114">
        <f t="shared" si="156"/>
      </c>
      <c r="BY89" s="114">
        <f t="shared" si="157"/>
      </c>
      <c r="BZ89" s="114">
        <f t="shared" si="158"/>
      </c>
      <c r="CB89" s="218">
        <f>IF(CL89="","",BZ$71+SUM(CO$72:CO89))</f>
      </c>
      <c r="CC89" s="211">
        <f t="shared" si="159"/>
      </c>
      <c r="CD89" s="114">
        <f t="shared" si="160"/>
      </c>
      <c r="CE89" s="114">
        <f t="shared" si="161"/>
      </c>
      <c r="CG89" s="114">
        <f t="shared" si="162"/>
      </c>
      <c r="CH89" s="114">
        <f t="shared" si="163"/>
      </c>
      <c r="CI89" s="114">
        <f t="shared" si="164"/>
      </c>
      <c r="CJ89" s="114">
        <f t="shared" si="165"/>
      </c>
      <c r="CK89" s="114">
        <f t="shared" si="166"/>
      </c>
      <c r="CL89" s="114">
        <f t="shared" si="167"/>
      </c>
      <c r="CM89" s="114">
        <f t="shared" si="168"/>
      </c>
      <c r="CN89" s="114">
        <f t="shared" si="169"/>
      </c>
      <c r="CO89" s="114">
        <f t="shared" si="170"/>
      </c>
    </row>
    <row r="90" spans="1:93" ht="19.5" customHeight="1">
      <c r="A90" s="143">
        <f>IF(E90="","",SUM(AR$35:AR$47)+SUM(AR$72:AR90))</f>
      </c>
      <c r="B90" s="203"/>
      <c r="C90" s="204"/>
      <c r="D90" s="146"/>
      <c r="E90" s="303"/>
      <c r="F90" s="372"/>
      <c r="G90" s="373"/>
      <c r="H90" s="374"/>
      <c r="I90" s="381"/>
      <c r="J90" s="382"/>
      <c r="K90" s="382"/>
      <c r="L90" s="382"/>
      <c r="M90" s="372"/>
      <c r="N90" s="373"/>
      <c r="O90" s="373"/>
      <c r="P90" s="374"/>
      <c r="Q90" s="220"/>
      <c r="R90" s="147"/>
      <c r="S90" s="392"/>
      <c r="T90" s="393"/>
      <c r="U90" s="393"/>
      <c r="V90" s="394"/>
      <c r="W90" s="4"/>
      <c r="X90" s="54">
        <f t="shared" si="132"/>
      </c>
      <c r="Y90" s="10"/>
      <c r="Z90" s="54">
        <f t="shared" si="133"/>
      </c>
      <c r="AA90" s="15"/>
      <c r="AB90" s="205"/>
      <c r="AC90" s="148">
        <f t="shared" si="171"/>
      </c>
      <c r="AD90" s="147"/>
      <c r="AE90" s="392"/>
      <c r="AF90" s="393"/>
      <c r="AG90" s="394"/>
      <c r="AH90" s="4"/>
      <c r="AI90" s="54">
        <f t="shared" si="134"/>
      </c>
      <c r="AJ90" s="10"/>
      <c r="AK90" s="54">
        <f t="shared" si="135"/>
      </c>
      <c r="AL90" s="15"/>
      <c r="AM90" s="205"/>
      <c r="AN90" s="148">
        <f t="shared" si="136"/>
      </c>
      <c r="AO90" s="392"/>
      <c r="AP90" s="465"/>
      <c r="AR90" s="114">
        <f t="shared" si="137"/>
      </c>
      <c r="AS90" s="114">
        <f t="shared" si="138"/>
      </c>
      <c r="AT90" s="114">
        <f t="shared" si="139"/>
      </c>
      <c r="BB90" s="114">
        <f>IF(BD90="","",SUM(BI$34:BI$47)+SUM(BI$72:BI90))</f>
      </c>
      <c r="BC90" s="114">
        <f t="shared" si="140"/>
      </c>
      <c r="BD90" s="114">
        <f t="shared" si="141"/>
      </c>
      <c r="BE90" s="114">
        <f t="shared" si="142"/>
      </c>
      <c r="BF90" s="114">
        <f t="shared" si="143"/>
      </c>
      <c r="BG90" s="114">
        <f t="shared" si="144"/>
      </c>
      <c r="BH90" s="114">
        <f t="shared" si="145"/>
      </c>
      <c r="BI90" s="114">
        <f t="shared" si="146"/>
      </c>
      <c r="BM90" s="218">
        <f>IF(BW90="","",CO$33+SUM(BZ$72:BZ90))</f>
      </c>
      <c r="BN90" s="211">
        <f t="shared" si="147"/>
      </c>
      <c r="BO90" s="114">
        <f t="shared" si="148"/>
      </c>
      <c r="BP90" s="114">
        <f t="shared" si="149"/>
      </c>
      <c r="BR90" s="114">
        <f t="shared" si="150"/>
      </c>
      <c r="BS90" s="114">
        <f t="shared" si="151"/>
      </c>
      <c r="BT90" s="114">
        <f t="shared" si="152"/>
      </c>
      <c r="BU90" s="114">
        <f t="shared" si="153"/>
      </c>
      <c r="BV90" s="114">
        <f t="shared" si="154"/>
      </c>
      <c r="BW90" s="114">
        <f t="shared" si="155"/>
      </c>
      <c r="BX90" s="114">
        <f t="shared" si="156"/>
      </c>
      <c r="BY90" s="114">
        <f t="shared" si="157"/>
      </c>
      <c r="BZ90" s="114">
        <f t="shared" si="158"/>
      </c>
      <c r="CB90" s="218">
        <f>IF(CL90="","",BZ$71+SUM(CO$72:CO90))</f>
      </c>
      <c r="CC90" s="211">
        <f t="shared" si="159"/>
      </c>
      <c r="CD90" s="114">
        <f t="shared" si="160"/>
      </c>
      <c r="CE90" s="114">
        <f t="shared" si="161"/>
      </c>
      <c r="CG90" s="114">
        <f t="shared" si="162"/>
      </c>
      <c r="CH90" s="114">
        <f t="shared" si="163"/>
      </c>
      <c r="CI90" s="114">
        <f t="shared" si="164"/>
      </c>
      <c r="CJ90" s="114">
        <f t="shared" si="165"/>
      </c>
      <c r="CK90" s="114">
        <f t="shared" si="166"/>
      </c>
      <c r="CL90" s="114">
        <f t="shared" si="167"/>
      </c>
      <c r="CM90" s="114">
        <f t="shared" si="168"/>
      </c>
      <c r="CN90" s="114">
        <f t="shared" si="169"/>
      </c>
      <c r="CO90" s="114">
        <f t="shared" si="170"/>
      </c>
    </row>
    <row r="91" spans="1:93" ht="19.5" customHeight="1" thickBot="1">
      <c r="A91" s="170">
        <f>IF(E91="","",SUM(AR$35:AR$47)+SUM(AR$72:AR91))</f>
      </c>
      <c r="B91" s="206"/>
      <c r="C91" s="207"/>
      <c r="D91" s="172"/>
      <c r="E91" s="305"/>
      <c r="F91" s="362"/>
      <c r="G91" s="363"/>
      <c r="H91" s="364"/>
      <c r="I91" s="477"/>
      <c r="J91" s="478"/>
      <c r="K91" s="478"/>
      <c r="L91" s="478"/>
      <c r="M91" s="362"/>
      <c r="N91" s="363"/>
      <c r="O91" s="363"/>
      <c r="P91" s="364"/>
      <c r="Q91" s="221"/>
      <c r="R91" s="173"/>
      <c r="S91" s="461"/>
      <c r="T91" s="463"/>
      <c r="U91" s="463"/>
      <c r="V91" s="464"/>
      <c r="W91" s="7"/>
      <c r="X91" s="97">
        <f t="shared" si="132"/>
      </c>
      <c r="Y91" s="13"/>
      <c r="Z91" s="97">
        <f t="shared" si="133"/>
      </c>
      <c r="AA91" s="16"/>
      <c r="AB91" s="208"/>
      <c r="AC91" s="175">
        <f t="shared" si="171"/>
      </c>
      <c r="AD91" s="173"/>
      <c r="AE91" s="461"/>
      <c r="AF91" s="463"/>
      <c r="AG91" s="464"/>
      <c r="AH91" s="7"/>
      <c r="AI91" s="97">
        <f t="shared" si="134"/>
      </c>
      <c r="AJ91" s="13"/>
      <c r="AK91" s="97">
        <f t="shared" si="135"/>
      </c>
      <c r="AL91" s="16"/>
      <c r="AM91" s="208"/>
      <c r="AN91" s="175">
        <f t="shared" si="136"/>
      </c>
      <c r="AO91" s="461"/>
      <c r="AP91" s="462"/>
      <c r="AR91" s="114">
        <f t="shared" si="137"/>
      </c>
      <c r="AS91" s="114">
        <f t="shared" si="138"/>
      </c>
      <c r="AT91" s="114">
        <f t="shared" si="139"/>
      </c>
      <c r="BB91" s="114">
        <f>IF(BD91="","",SUM(BI$34:BI$47)+SUM(BI$72:BI91))</f>
      </c>
      <c r="BC91" s="114">
        <f t="shared" si="140"/>
      </c>
      <c r="BD91" s="114">
        <f t="shared" si="141"/>
      </c>
      <c r="BE91" s="114">
        <f t="shared" si="142"/>
      </c>
      <c r="BF91" s="114">
        <f t="shared" si="143"/>
      </c>
      <c r="BG91" s="114">
        <f t="shared" si="144"/>
      </c>
      <c r="BH91" s="114">
        <f t="shared" si="145"/>
      </c>
      <c r="BI91" s="114">
        <f t="shared" si="146"/>
      </c>
      <c r="BM91" s="218">
        <f>IF(BW91="","",CO$33+SUM(BZ$72:BZ91))</f>
      </c>
      <c r="BN91" s="211">
        <f t="shared" si="147"/>
      </c>
      <c r="BO91" s="114">
        <f t="shared" si="148"/>
      </c>
      <c r="BP91" s="114">
        <f t="shared" si="149"/>
      </c>
      <c r="BR91" s="114">
        <f t="shared" si="150"/>
      </c>
      <c r="BS91" s="114">
        <f t="shared" si="151"/>
      </c>
      <c r="BT91" s="114">
        <f t="shared" si="152"/>
      </c>
      <c r="BU91" s="114">
        <f t="shared" si="153"/>
      </c>
      <c r="BV91" s="114">
        <f t="shared" si="154"/>
      </c>
      <c r="BW91" s="114">
        <f t="shared" si="155"/>
      </c>
      <c r="BX91" s="114">
        <f t="shared" si="156"/>
      </c>
      <c r="BY91" s="114">
        <f t="shared" si="157"/>
      </c>
      <c r="BZ91" s="114">
        <f t="shared" si="158"/>
      </c>
      <c r="CB91" s="218">
        <f>IF(CL91="","",BZ$71+SUM(CO$72:CO91))</f>
      </c>
      <c r="CC91" s="211">
        <f t="shared" si="159"/>
      </c>
      <c r="CD91" s="114">
        <f t="shared" si="160"/>
      </c>
      <c r="CE91" s="114">
        <f t="shared" si="161"/>
      </c>
      <c r="CG91" s="114">
        <f t="shared" si="162"/>
      </c>
      <c r="CH91" s="114">
        <f t="shared" si="163"/>
      </c>
      <c r="CI91" s="114">
        <f t="shared" si="164"/>
      </c>
      <c r="CJ91" s="114">
        <f t="shared" si="165"/>
      </c>
      <c r="CK91" s="114">
        <f t="shared" si="166"/>
      </c>
      <c r="CL91" s="114">
        <f t="shared" si="167"/>
      </c>
      <c r="CM91" s="114">
        <f t="shared" si="168"/>
      </c>
      <c r="CN91" s="114">
        <f t="shared" si="169"/>
      </c>
      <c r="CO91" s="114">
        <f t="shared" si="170"/>
      </c>
    </row>
    <row r="92" spans="1:102" s="116" customFormat="1" ht="19.5" customHeight="1" thickBot="1">
      <c r="A92" s="2" t="s">
        <v>17</v>
      </c>
      <c r="B92" s="2"/>
      <c r="C92" s="2"/>
      <c r="D92" s="274"/>
      <c r="E92" s="274"/>
      <c r="F92" s="274"/>
      <c r="G92" s="274"/>
      <c r="H92" s="274"/>
      <c r="I92" s="274"/>
      <c r="J92" s="274"/>
      <c r="K92" s="274"/>
      <c r="L92" s="274"/>
      <c r="M92" s="274"/>
      <c r="N92" s="274"/>
      <c r="O92" s="274"/>
      <c r="P92" s="274"/>
      <c r="Q92" s="274"/>
      <c r="R92" s="274"/>
      <c r="S92" s="274"/>
      <c r="T92" s="274"/>
      <c r="U92" s="274"/>
      <c r="V92" s="274"/>
      <c r="AS92" s="114"/>
      <c r="AT92" s="114">
        <f>SUM(AT93:AT112)+SUM(AS93:AS112)</f>
        <v>0</v>
      </c>
      <c r="AV92" s="114"/>
      <c r="AW92" s="114"/>
      <c r="AX92" s="114"/>
      <c r="AY92" s="114"/>
      <c r="AZ92" s="114"/>
      <c r="BA92" s="114"/>
      <c r="BB92" s="114"/>
      <c r="BC92" s="114"/>
      <c r="BD92" s="114"/>
      <c r="BE92" s="114"/>
      <c r="BF92" s="114"/>
      <c r="BG92" s="114"/>
      <c r="BH92"/>
      <c r="BI92"/>
      <c r="BJ92"/>
      <c r="BK92"/>
      <c r="BL92"/>
      <c r="BM92"/>
      <c r="BN92" s="211"/>
      <c r="BO92"/>
      <c r="BP92"/>
      <c r="BQ92"/>
      <c r="BR92"/>
      <c r="BS92"/>
      <c r="BT92"/>
      <c r="BU92"/>
      <c r="BV92"/>
      <c r="BW92"/>
      <c r="BX92" s="114" t="s">
        <v>100</v>
      </c>
      <c r="BY92" s="114"/>
      <c r="BZ92" s="114">
        <f>CO48+SUM(BZ93:BZ112)</f>
        <v>0</v>
      </c>
      <c r="CA92" s="114"/>
      <c r="CB92" s="114"/>
      <c r="CC92" s="211"/>
      <c r="CD92" s="114"/>
      <c r="CE92" s="114"/>
      <c r="CF92" s="114"/>
      <c r="CG92" s="114"/>
      <c r="CH92" s="114"/>
      <c r="CI92" s="114"/>
      <c r="CJ92" s="114"/>
      <c r="CK92" s="114"/>
      <c r="CL92" s="114"/>
      <c r="CM92" s="114" t="s">
        <v>100</v>
      </c>
      <c r="CN92" s="114"/>
      <c r="CO92" s="114">
        <f>BZ92+SUM(CO93:CO112)</f>
        <v>0</v>
      </c>
      <c r="CP92" s="114"/>
      <c r="CQ92" s="114"/>
      <c r="CR92" s="114"/>
      <c r="CS92" s="114"/>
      <c r="CT92" s="114"/>
      <c r="CU92" s="114"/>
      <c r="CV92" s="114"/>
      <c r="CW92" s="114"/>
      <c r="CX92" s="114"/>
    </row>
    <row r="93" spans="1:93" ht="19.5" customHeight="1">
      <c r="A93" s="338">
        <f>IF(E93="","",AR$33+SUM(AR$50:AR$62)+SUM(AR$93:AR93))</f>
      </c>
      <c r="B93" s="197"/>
      <c r="C93" s="198"/>
      <c r="D93" s="210"/>
      <c r="E93" s="304"/>
      <c r="F93" s="375"/>
      <c r="G93" s="376"/>
      <c r="H93" s="377"/>
      <c r="I93" s="479"/>
      <c r="J93" s="480"/>
      <c r="K93" s="480"/>
      <c r="L93" s="480"/>
      <c r="M93" s="375"/>
      <c r="N93" s="376"/>
      <c r="O93" s="376"/>
      <c r="P93" s="377"/>
      <c r="Q93" s="226"/>
      <c r="R93" s="112"/>
      <c r="S93" s="459"/>
      <c r="T93" s="376"/>
      <c r="U93" s="376"/>
      <c r="V93" s="377"/>
      <c r="W93" s="107"/>
      <c r="X93" s="108">
        <f aca="true" t="shared" si="172" ref="X93:X112">IF($S93="","",IF(ISERROR(VLOOKUP($S93,競技女１,$AT$15,FALSE))=TRUE,"",IF(VLOOKUP($S93,競技女１,$AT$15,FALSE)=2,"分",IF(VLOOKUP($S93,競技女１,$AT$15,FALSE)=3,"分",""))))</f>
      </c>
      <c r="Y93" s="109"/>
      <c r="Z93" s="108">
        <f aca="true" t="shared" si="173" ref="Z93:Z112">IF($S93="","",IF(ISERROR(VLOOKUP($S93,競技女１,$AT$15,FALSE))=TRUE,"",IF(VLOOKUP($S93,競技女１,$AT$15,FALSE)=4,"ｍ","秒")))</f>
      </c>
      <c r="AA93" s="110"/>
      <c r="AB93" s="209"/>
      <c r="AC93" s="111">
        <f aca="true" t="shared" si="174" ref="AC93:AC112">IF(S93="","",IF(VLOOKUP(S93,競技女１,AT$15,FALSE)&lt;4,IF(AB93=2,"手",""),""))</f>
      </c>
      <c r="AD93" s="112"/>
      <c r="AE93" s="459"/>
      <c r="AF93" s="376"/>
      <c r="AG93" s="377"/>
      <c r="AH93" s="107"/>
      <c r="AI93" s="108">
        <f aca="true" t="shared" si="175" ref="AI93:AI112">IF($AE93="","",IF(ISERROR(VLOOKUP($AE93,競技女１,$AT$15,FALSE))=TRUE,"",IF(VLOOKUP($AE93,競技女１,$AT$15,FALSE)=2,"分",IF(VLOOKUP($AE93,競技女１,$AT$15,FALSE)=3,"分",""))))</f>
      </c>
      <c r="AJ93" s="109"/>
      <c r="AK93" s="108">
        <f aca="true" t="shared" si="176" ref="AK93:AK112">IF($AE93="","",IF(ISERROR(VLOOKUP($AE93,競技女１,$AT$15,FALSE))=TRUE,"",IF(VLOOKUP($AE93,競技女１,$AT$15,FALSE)=4,"ｍ","秒")))</f>
      </c>
      <c r="AL93" s="110"/>
      <c r="AM93" s="209"/>
      <c r="AN93" s="111">
        <f>IF(AE93="","",IF(VLOOKUP(AE93,競技女１,AT$15,FALSE)&lt;4,IF(AM93=2,"手",""),""))</f>
      </c>
      <c r="AO93" s="459"/>
      <c r="AP93" s="460"/>
      <c r="AR93" s="114">
        <f aca="true" t="shared" si="177" ref="AR93:AR111">IF(E93="","",1)</f>
      </c>
      <c r="AS93" s="114">
        <f aca="true" t="shared" si="178" ref="AS93:AS112">IF(E93="","",IF(S93="","",1))</f>
      </c>
      <c r="AT93" s="114">
        <f aca="true" t="shared" si="179" ref="AT93:AT112">IF(E93="","",IF(AE93="","",1))</f>
      </c>
      <c r="BB93" s="114">
        <f>IF(BD93="","",SUM(BI$34:BI$47)+SUM(BI$72:BI$91)+SUM(BI$50:BI$62)+SUM(BI$93:BI93))</f>
      </c>
      <c r="BC93" s="114">
        <f aca="true" t="shared" si="180" ref="BC93:BC112">IF(D93="","",D93)</f>
      </c>
      <c r="BD93" s="114">
        <f aca="true" t="shared" si="181" ref="BD93:BD112">IF(E93="","",E93&amp;"　"&amp;IF(F93="","",F93))</f>
      </c>
      <c r="BE93" s="114">
        <f aca="true" t="shared" si="182" ref="BE93:BE112">IF(I93&amp;M93="","",WIDECHAR(IF(I93="","",I93&amp;" "&amp;IF(M93="","",M93))))</f>
      </c>
      <c r="BF93" s="114">
        <f aca="true" t="shared" si="183" ref="BF93:BF112">IF(Q93="","",Q93)</f>
      </c>
      <c r="BG93" s="114">
        <f>IF(BD93="","","女")</f>
      </c>
      <c r="BH93" s="114">
        <f aca="true" t="shared" si="184" ref="BH93:BH112">IF(BD93="","",2)</f>
      </c>
      <c r="BI93" s="114">
        <f>IF(BD93="","",1)</f>
      </c>
      <c r="BM93" s="218">
        <f>IF(BW93="","",CO$48+SUM(BZ$93:BZ93))</f>
      </c>
      <c r="BN93" s="211">
        <f aca="true" t="shared" si="185" ref="BN93:BN112">IF(BW93="","",VLOOKUP(BY93,競技女２,BN$32,FALSE))</f>
      </c>
      <c r="BO93" s="114">
        <f aca="true" t="shared" si="186" ref="BO93:BO112">IF(BW93="","",IF(E93="","",BB93))</f>
      </c>
      <c r="BP93" s="114">
        <f aca="true" t="shared" si="187" ref="BP93:BP112">IF(E93="","",IF(S93="","",IF(BR93&amp;BS93&amp;BT93="","",BR93&amp;IF(BR93="",BS93,IF(BS93="","00",IF(LEN(BS93)&lt;2,"0"&amp;BS93,BS93)))&amp;"."&amp;IF(BT93="",IF(BV93=2,"0","00"),BT93))))</f>
      </c>
      <c r="BR93" s="114">
        <f aca="true" t="shared" si="188" ref="BR93:BR112">IF(BW93="","",IF(W93&amp;Y93&amp;AA93="","",IF(W93="","",IF(BU93=3,ASC(W93),IF(BU93=2,IF(LEN(W93)=2,"",ASC(W93)),"")))))</f>
      </c>
      <c r="BS93" s="114">
        <f aca="true" t="shared" si="189" ref="BS93:BS112">IF(BW93="","",IF(W93&amp;Y93&amp;AA93="","",IF(BU93=3,ASC(Y93),IF(BU93=2,IF(LEN(W93)=2,ASC(W93),ASC(Y93)),IF(W93="",IF(Y93="","",ASC(Y93)),ASC(W93))))))</f>
      </c>
      <c r="BT93" s="114">
        <f aca="true" t="shared" si="190" ref="BT93:BT112">IF(BW93="","",IF(W93&amp;Y93&amp;AA93="","",IF(BU93=3,IF(AA93="","",ASC(AA93)),IF(BU93=2,IF(LEN(W93)=2,IF(Y93="",IF(AA93="","",ASC(AA93)),ASC(Y93)),IF(AA93="","",ASC(AA93))),IF(W93="",IF(AA93="","",ASC(AA93)),IF(Y93="",IF(AA93="","",ASC(AA93)),ASC(Y93)))))))</f>
      </c>
      <c r="BU93" s="114">
        <f aca="true" t="shared" si="191" ref="BU93:BU112">IF(BW93="","",IF(ISERROR(VLOOKUP($S93,競技男１,$AT$15,FALSE))=TRUE,"",VLOOKUP($S93,競技男１,$AT$15,FALSE)))</f>
      </c>
      <c r="BV93" s="114">
        <f aca="true" t="shared" si="192" ref="BV93:BV112">IF(S93="","",IF(BU93&lt;4,IF(AB93="","",AB93),""))</f>
      </c>
      <c r="BW93" s="114">
        <f aca="true" t="shared" si="193" ref="BW93:BW112">IF(E93="","",IF(S93="","",VLOOKUP($S93,競技女１,BW$32,FALSE)))</f>
      </c>
      <c r="BX93" s="114">
        <f aca="true" t="shared" si="194" ref="BX93:BX112">IF(BW93="","",VLOOKUP($S93,競技女１,BX$32,FALSE))</f>
      </c>
      <c r="BY93" s="114">
        <f aca="true" t="shared" si="195" ref="BY93:BY112">IF(BW93="","",IF(BX93&gt;9,BW93*100+IF(VALUE(BF93)&gt;BX93-6,VALUE(BF93),BX93-6),BW93))</f>
      </c>
      <c r="BZ93" s="114">
        <f aca="true" t="shared" si="196" ref="BZ93:BZ112">IF(BW93="","",1)</f>
      </c>
      <c r="CB93" s="218">
        <f>IF(CL93="","",BZ$92+SUM(CO$93:CO93))</f>
      </c>
      <c r="CC93" s="211">
        <f aca="true" t="shared" si="197" ref="CC93:CC112">IF(CL93="","",VLOOKUP(CN93,競技女２,CC$32,FALSE))</f>
      </c>
      <c r="CD93" s="114">
        <f aca="true" t="shared" si="198" ref="CD93:CD112">IF(CL93="","",IF(E93="","",BB93))</f>
      </c>
      <c r="CE93" s="114">
        <f aca="true" t="shared" si="199" ref="CE93:CE112">IF(CL93="","",IF(AE93="","",IF(CG93&amp;CH93&amp;CI93="","",CG93&amp;IF(CG93="",CH93,IF(CH93="","00",IF(LEN(CH93)&lt;2,"0"&amp;CH93,CH93)))&amp;"."&amp;IF(CI93="",IF(CK93=2,"0","00"),CI93))))</f>
      </c>
      <c r="CG93" s="114">
        <f aca="true" t="shared" si="200" ref="CG93:CG112">IF(AH93&amp;AJ93&amp;AL93="","",IF(AH93="","",IF(CJ93=3,ASC(AH93),IF(CJ93=2,IF(LEN(AH93)=2,"",ASC(AH93)),""))))</f>
      </c>
      <c r="CH93" s="114">
        <f aca="true" t="shared" si="201" ref="CH93:CH112">IF(CL93="","",IF(AH93&amp;AJ93&amp;AL93="","",IF(CJ93=3,ASC(AJ93),IF(CJ93=2,IF(LEN(AH93)=2,ASC(AH93),ASC(AJ93)),IF(AH93="",IF(AJ93="","",ASC(AJ93)),ASC(AH93))))))</f>
      </c>
      <c r="CI93" s="114">
        <f aca="true" t="shared" si="202" ref="CI93:CI112">IF(CL93="","",IF(AH93&amp;AJ93&amp;AL93="","",IF(CJ93=3,IF(AL93="","",ASC(AL93)),IF(CJ93=2,IF(LEN(AH93)=2,IF(AJ93="",IF(AL93="","",ASC(AL93)),ASC(AJ93)),IF(AL93="","",ASC(AL93))),IF(AH93="",IF(AL93="","",ASC(AL93)),IF(AJ93="",IF(AL93="","",ASC(AL93)),ASC(AJ93)))))))</f>
      </c>
      <c r="CJ93" s="114">
        <f aca="true" t="shared" si="203" ref="CJ93:CJ112">IF(CL93="","",IF(ISERROR(VLOOKUP($AE93,競技女１,$AT$15,FALSE))=TRUE,"",VLOOKUP($AE93,競技女１,$AT$15,FALSE)))</f>
      </c>
      <c r="CK93" s="114">
        <f aca="true" t="shared" si="204" ref="CK93:CK112">IF(AE93="","",IF(CJ93&lt;4,IF(AM93="","",AM93),""))</f>
      </c>
      <c r="CL93" s="114">
        <f aca="true" t="shared" si="205" ref="CL93:CL112">IF(E93="","",IF($AE93="","",VLOOKUP($AE93,競技女１,CL$32,FALSE)))</f>
      </c>
      <c r="CM93" s="114">
        <f aca="true" t="shared" si="206" ref="CM93:CM112">IF(CL93="","",VLOOKUP($AE93,競技女１,CM$32,FALSE))</f>
      </c>
      <c r="CN93" s="114">
        <f aca="true" t="shared" si="207" ref="CN93:CN112">IF(CL93="","",IF(CM93&gt;9,CL93*100+IF(VALUE(BF93)&gt;CM93-6,VALUE(BF93),CM93-6),CL93))</f>
      </c>
      <c r="CO93" s="114">
        <f aca="true" t="shared" si="208" ref="CO93:CO112">IF(CL93="","",1)</f>
      </c>
    </row>
    <row r="94" spans="1:93" ht="19.5" customHeight="1">
      <c r="A94" s="49">
        <f>IF(E94="","",AR$33+SUM(AR$50:AR$62)+SUM(AR$93:AR94))</f>
      </c>
      <c r="B94" s="203"/>
      <c r="C94" s="204"/>
      <c r="D94" s="181"/>
      <c r="E94" s="302"/>
      <c r="F94" s="358"/>
      <c r="G94" s="359"/>
      <c r="H94" s="360"/>
      <c r="I94" s="456"/>
      <c r="J94" s="457"/>
      <c r="K94" s="457"/>
      <c r="L94" s="457"/>
      <c r="M94" s="358"/>
      <c r="N94" s="359"/>
      <c r="O94" s="359"/>
      <c r="P94" s="360"/>
      <c r="Q94" s="222"/>
      <c r="R94" s="52"/>
      <c r="S94" s="389"/>
      <c r="T94" s="359"/>
      <c r="U94" s="359"/>
      <c r="V94" s="360"/>
      <c r="W94" s="53"/>
      <c r="X94" s="54">
        <f t="shared" si="172"/>
      </c>
      <c r="Y94" s="55"/>
      <c r="Z94" s="54">
        <f t="shared" si="173"/>
      </c>
      <c r="AA94" s="56"/>
      <c r="AB94" s="57"/>
      <c r="AC94" s="58">
        <f t="shared" si="174"/>
      </c>
      <c r="AD94" s="52"/>
      <c r="AE94" s="389"/>
      <c r="AF94" s="359"/>
      <c r="AG94" s="360"/>
      <c r="AH94" s="53"/>
      <c r="AI94" s="54">
        <f t="shared" si="175"/>
      </c>
      <c r="AJ94" s="55"/>
      <c r="AK94" s="54">
        <f t="shared" si="176"/>
      </c>
      <c r="AL94" s="56"/>
      <c r="AM94" s="57"/>
      <c r="AN94" s="58">
        <f aca="true" t="shared" si="209" ref="AN94:AN112">IF(AE94="","",IF(VLOOKUP(AE94,競技女１,AT$15,FALSE)&lt;4,IF(AM94=2,"手",""),""))</f>
      </c>
      <c r="AO94" s="389"/>
      <c r="AP94" s="415"/>
      <c r="AR94" s="114">
        <f t="shared" si="177"/>
      </c>
      <c r="AS94" s="114">
        <f t="shared" si="178"/>
      </c>
      <c r="AT94" s="114">
        <f t="shared" si="179"/>
      </c>
      <c r="BB94" s="114">
        <f>IF(BD94="","",SUM(BI$34:BI$47)+SUM(BI$72:BI$91)+SUM(BI$50:BI$62)+SUM(BI$93:BI94))</f>
      </c>
      <c r="BC94" s="114">
        <f t="shared" si="180"/>
      </c>
      <c r="BD94" s="114">
        <f t="shared" si="181"/>
      </c>
      <c r="BE94" s="114">
        <f t="shared" si="182"/>
      </c>
      <c r="BF94" s="114">
        <f t="shared" si="183"/>
      </c>
      <c r="BG94" s="114">
        <f aca="true" t="shared" si="210" ref="BG94:BG112">IF(BD94="","","女")</f>
      </c>
      <c r="BH94" s="114">
        <f t="shared" si="184"/>
      </c>
      <c r="BI94" s="114">
        <f aca="true" t="shared" si="211" ref="BI94:BI112">IF(BD94="","",1)</f>
      </c>
      <c r="BM94" s="218">
        <f>IF(BW94="","",CO$48+SUM(BZ$93:BZ94))</f>
      </c>
      <c r="BN94" s="211">
        <f t="shared" si="185"/>
      </c>
      <c r="BO94" s="114">
        <f t="shared" si="186"/>
      </c>
      <c r="BP94" s="114">
        <f t="shared" si="187"/>
      </c>
      <c r="BR94" s="114">
        <f t="shared" si="188"/>
      </c>
      <c r="BS94" s="114">
        <f t="shared" si="189"/>
      </c>
      <c r="BT94" s="114">
        <f t="shared" si="190"/>
      </c>
      <c r="BU94" s="114">
        <f t="shared" si="191"/>
      </c>
      <c r="BV94" s="114">
        <f t="shared" si="192"/>
      </c>
      <c r="BW94" s="114">
        <f t="shared" si="193"/>
      </c>
      <c r="BX94" s="114">
        <f t="shared" si="194"/>
      </c>
      <c r="BY94" s="114">
        <f t="shared" si="195"/>
      </c>
      <c r="BZ94" s="114">
        <f t="shared" si="196"/>
      </c>
      <c r="CB94" s="218">
        <f>IF(CL94="","",BZ$92+SUM(CO$93:CO94))</f>
      </c>
      <c r="CC94" s="211">
        <f t="shared" si="197"/>
      </c>
      <c r="CD94" s="114">
        <f t="shared" si="198"/>
      </c>
      <c r="CE94" s="114">
        <f t="shared" si="199"/>
      </c>
      <c r="CG94" s="114">
        <f t="shared" si="200"/>
      </c>
      <c r="CH94" s="114">
        <f t="shared" si="201"/>
      </c>
      <c r="CI94" s="114">
        <f t="shared" si="202"/>
      </c>
      <c r="CJ94" s="114">
        <f t="shared" si="203"/>
      </c>
      <c r="CK94" s="114">
        <f t="shared" si="204"/>
      </c>
      <c r="CL94" s="114">
        <f t="shared" si="205"/>
      </c>
      <c r="CM94" s="114">
        <f t="shared" si="206"/>
      </c>
      <c r="CN94" s="114">
        <f t="shared" si="207"/>
      </c>
      <c r="CO94" s="114">
        <f t="shared" si="208"/>
      </c>
    </row>
    <row r="95" spans="1:93" ht="19.5" customHeight="1">
      <c r="A95" s="49">
        <f>IF(E95="","",AR$33+SUM(AR$50:AR$62)+SUM(AR$93:AR95))</f>
      </c>
      <c r="B95" s="203"/>
      <c r="C95" s="204"/>
      <c r="D95" s="181"/>
      <c r="E95" s="302"/>
      <c r="F95" s="358"/>
      <c r="G95" s="359"/>
      <c r="H95" s="360"/>
      <c r="I95" s="456"/>
      <c r="J95" s="457"/>
      <c r="K95" s="457"/>
      <c r="L95" s="457"/>
      <c r="M95" s="358"/>
      <c r="N95" s="359"/>
      <c r="O95" s="359"/>
      <c r="P95" s="360"/>
      <c r="Q95" s="222"/>
      <c r="R95" s="52"/>
      <c r="S95" s="389"/>
      <c r="T95" s="359"/>
      <c r="U95" s="359"/>
      <c r="V95" s="360"/>
      <c r="W95" s="53"/>
      <c r="X95" s="54">
        <f t="shared" si="172"/>
      </c>
      <c r="Y95" s="55"/>
      <c r="Z95" s="54">
        <f t="shared" si="173"/>
      </c>
      <c r="AA95" s="56"/>
      <c r="AB95" s="57"/>
      <c r="AC95" s="58">
        <f t="shared" si="174"/>
      </c>
      <c r="AD95" s="52"/>
      <c r="AE95" s="389"/>
      <c r="AF95" s="359"/>
      <c r="AG95" s="360"/>
      <c r="AH95" s="53"/>
      <c r="AI95" s="54">
        <f t="shared" si="175"/>
      </c>
      <c r="AJ95" s="55"/>
      <c r="AK95" s="54">
        <f t="shared" si="176"/>
      </c>
      <c r="AL95" s="56"/>
      <c r="AM95" s="57"/>
      <c r="AN95" s="58">
        <f t="shared" si="209"/>
      </c>
      <c r="AO95" s="389"/>
      <c r="AP95" s="415"/>
      <c r="AR95" s="114">
        <f t="shared" si="177"/>
      </c>
      <c r="AS95" s="114">
        <f t="shared" si="178"/>
      </c>
      <c r="AT95" s="114">
        <f t="shared" si="179"/>
      </c>
      <c r="BB95" s="114">
        <f>IF(BD95="","",SUM(BI$34:BI$47)+SUM(BI$72:BI$91)+SUM(BI$50:BI$62)+SUM(BI$93:BI95))</f>
      </c>
      <c r="BC95" s="114">
        <f t="shared" si="180"/>
      </c>
      <c r="BD95" s="114">
        <f t="shared" si="181"/>
      </c>
      <c r="BE95" s="114">
        <f t="shared" si="182"/>
      </c>
      <c r="BF95" s="114">
        <f t="shared" si="183"/>
      </c>
      <c r="BG95" s="114">
        <f t="shared" si="210"/>
      </c>
      <c r="BH95" s="114">
        <f t="shared" si="184"/>
      </c>
      <c r="BI95" s="114">
        <f t="shared" si="211"/>
      </c>
      <c r="BM95" s="218">
        <f>IF(BW95="","",CO$48+SUM(BZ$93:BZ95))</f>
      </c>
      <c r="BN95" s="211">
        <f t="shared" si="185"/>
      </c>
      <c r="BO95" s="114">
        <f t="shared" si="186"/>
      </c>
      <c r="BP95" s="114">
        <f t="shared" si="187"/>
      </c>
      <c r="BR95" s="114">
        <f t="shared" si="188"/>
      </c>
      <c r="BS95" s="114">
        <f t="shared" si="189"/>
      </c>
      <c r="BT95" s="114">
        <f t="shared" si="190"/>
      </c>
      <c r="BU95" s="114">
        <f t="shared" si="191"/>
      </c>
      <c r="BV95" s="114">
        <f t="shared" si="192"/>
      </c>
      <c r="BW95" s="114">
        <f t="shared" si="193"/>
      </c>
      <c r="BX95" s="114">
        <f t="shared" si="194"/>
      </c>
      <c r="BY95" s="114">
        <f t="shared" si="195"/>
      </c>
      <c r="BZ95" s="114">
        <f t="shared" si="196"/>
      </c>
      <c r="CB95" s="218">
        <f>IF(CL95="","",BZ$92+SUM(CO$93:CO95))</f>
      </c>
      <c r="CC95" s="211">
        <f t="shared" si="197"/>
      </c>
      <c r="CD95" s="114">
        <f t="shared" si="198"/>
      </c>
      <c r="CE95" s="114">
        <f t="shared" si="199"/>
      </c>
      <c r="CG95" s="114">
        <f t="shared" si="200"/>
      </c>
      <c r="CH95" s="114">
        <f t="shared" si="201"/>
      </c>
      <c r="CI95" s="114">
        <f t="shared" si="202"/>
      </c>
      <c r="CJ95" s="114">
        <f t="shared" si="203"/>
      </c>
      <c r="CK95" s="114">
        <f t="shared" si="204"/>
      </c>
      <c r="CL95" s="114">
        <f t="shared" si="205"/>
      </c>
      <c r="CM95" s="114">
        <f t="shared" si="206"/>
      </c>
      <c r="CN95" s="114">
        <f t="shared" si="207"/>
      </c>
      <c r="CO95" s="114">
        <f t="shared" si="208"/>
      </c>
    </row>
    <row r="96" spans="1:93" ht="19.5" customHeight="1">
      <c r="A96" s="49">
        <f>IF(E96="","",AR$33+SUM(AR$50:AR$62)+SUM(AR$93:AR96))</f>
      </c>
      <c r="B96" s="203"/>
      <c r="C96" s="204"/>
      <c r="D96" s="181"/>
      <c r="E96" s="302"/>
      <c r="F96" s="358"/>
      <c r="G96" s="359"/>
      <c r="H96" s="360"/>
      <c r="I96" s="456"/>
      <c r="J96" s="457"/>
      <c r="K96" s="457"/>
      <c r="L96" s="457"/>
      <c r="M96" s="358"/>
      <c r="N96" s="359"/>
      <c r="O96" s="359"/>
      <c r="P96" s="360"/>
      <c r="Q96" s="222"/>
      <c r="R96" s="52"/>
      <c r="S96" s="389"/>
      <c r="T96" s="359"/>
      <c r="U96" s="359"/>
      <c r="V96" s="360"/>
      <c r="W96" s="53"/>
      <c r="X96" s="54">
        <f t="shared" si="172"/>
      </c>
      <c r="Y96" s="55"/>
      <c r="Z96" s="54">
        <f t="shared" si="173"/>
      </c>
      <c r="AA96" s="56"/>
      <c r="AB96" s="57"/>
      <c r="AC96" s="58">
        <f t="shared" si="174"/>
      </c>
      <c r="AD96" s="52"/>
      <c r="AE96" s="389"/>
      <c r="AF96" s="359"/>
      <c r="AG96" s="360"/>
      <c r="AH96" s="53"/>
      <c r="AI96" s="54">
        <f t="shared" si="175"/>
      </c>
      <c r="AJ96" s="55"/>
      <c r="AK96" s="54">
        <f t="shared" si="176"/>
      </c>
      <c r="AL96" s="56"/>
      <c r="AM96" s="57"/>
      <c r="AN96" s="58">
        <f t="shared" si="209"/>
      </c>
      <c r="AO96" s="389"/>
      <c r="AP96" s="415"/>
      <c r="AR96" s="114">
        <f t="shared" si="177"/>
      </c>
      <c r="AS96" s="114">
        <f t="shared" si="178"/>
      </c>
      <c r="AT96" s="114">
        <f t="shared" si="179"/>
      </c>
      <c r="BB96" s="114">
        <f>IF(BD96="","",SUM(BI$34:BI$47)+SUM(BI$72:BI$91)+SUM(BI$50:BI$62)+SUM(BI$93:BI96))</f>
      </c>
      <c r="BC96" s="114">
        <f t="shared" si="180"/>
      </c>
      <c r="BD96" s="114">
        <f t="shared" si="181"/>
      </c>
      <c r="BE96" s="114">
        <f t="shared" si="182"/>
      </c>
      <c r="BF96" s="114">
        <f t="shared" si="183"/>
      </c>
      <c r="BG96" s="114">
        <f t="shared" si="210"/>
      </c>
      <c r="BH96" s="114">
        <f t="shared" si="184"/>
      </c>
      <c r="BI96" s="114">
        <f t="shared" si="211"/>
      </c>
      <c r="BM96" s="218">
        <f>IF(BW96="","",CO$48+SUM(BZ$93:BZ96))</f>
      </c>
      <c r="BN96" s="211">
        <f t="shared" si="185"/>
      </c>
      <c r="BO96" s="114">
        <f t="shared" si="186"/>
      </c>
      <c r="BP96" s="114">
        <f t="shared" si="187"/>
      </c>
      <c r="BR96" s="114">
        <f t="shared" si="188"/>
      </c>
      <c r="BS96" s="114">
        <f t="shared" si="189"/>
      </c>
      <c r="BT96" s="114">
        <f t="shared" si="190"/>
      </c>
      <c r="BU96" s="114">
        <f t="shared" si="191"/>
      </c>
      <c r="BV96" s="114">
        <f t="shared" si="192"/>
      </c>
      <c r="BW96" s="114">
        <f t="shared" si="193"/>
      </c>
      <c r="BX96" s="114">
        <f t="shared" si="194"/>
      </c>
      <c r="BY96" s="114">
        <f t="shared" si="195"/>
      </c>
      <c r="BZ96" s="114">
        <f t="shared" si="196"/>
      </c>
      <c r="CB96" s="218">
        <f>IF(CL96="","",BZ$92+SUM(CO$93:CO96))</f>
      </c>
      <c r="CC96" s="211">
        <f t="shared" si="197"/>
      </c>
      <c r="CD96" s="114">
        <f t="shared" si="198"/>
      </c>
      <c r="CE96" s="114">
        <f t="shared" si="199"/>
      </c>
      <c r="CG96" s="114">
        <f t="shared" si="200"/>
      </c>
      <c r="CH96" s="114">
        <f t="shared" si="201"/>
      </c>
      <c r="CI96" s="114">
        <f t="shared" si="202"/>
      </c>
      <c r="CJ96" s="114">
        <f t="shared" si="203"/>
      </c>
      <c r="CK96" s="114">
        <f t="shared" si="204"/>
      </c>
      <c r="CL96" s="114">
        <f t="shared" si="205"/>
      </c>
      <c r="CM96" s="114">
        <f t="shared" si="206"/>
      </c>
      <c r="CN96" s="114">
        <f t="shared" si="207"/>
      </c>
      <c r="CO96" s="114">
        <f t="shared" si="208"/>
      </c>
    </row>
    <row r="97" spans="1:93" ht="19.5" customHeight="1">
      <c r="A97" s="49">
        <f>IF(E97="","",AR$33+SUM(AR$50:AR$62)+SUM(AR$93:AR97))</f>
      </c>
      <c r="B97" s="203"/>
      <c r="C97" s="204"/>
      <c r="D97" s="181"/>
      <c r="E97" s="302"/>
      <c r="F97" s="358"/>
      <c r="G97" s="359"/>
      <c r="H97" s="360"/>
      <c r="I97" s="456"/>
      <c r="J97" s="457"/>
      <c r="K97" s="457"/>
      <c r="L97" s="457"/>
      <c r="M97" s="358"/>
      <c r="N97" s="359"/>
      <c r="O97" s="359"/>
      <c r="P97" s="360"/>
      <c r="Q97" s="222"/>
      <c r="R97" s="52"/>
      <c r="S97" s="389"/>
      <c r="T97" s="359"/>
      <c r="U97" s="359"/>
      <c r="V97" s="360"/>
      <c r="W97" s="53"/>
      <c r="X97" s="54">
        <f t="shared" si="172"/>
      </c>
      <c r="Y97" s="55"/>
      <c r="Z97" s="54">
        <f t="shared" si="173"/>
      </c>
      <c r="AA97" s="56"/>
      <c r="AB97" s="57"/>
      <c r="AC97" s="58">
        <f t="shared" si="174"/>
      </c>
      <c r="AD97" s="52"/>
      <c r="AE97" s="389"/>
      <c r="AF97" s="359"/>
      <c r="AG97" s="360"/>
      <c r="AH97" s="53"/>
      <c r="AI97" s="54">
        <f t="shared" si="175"/>
      </c>
      <c r="AJ97" s="55"/>
      <c r="AK97" s="54">
        <f t="shared" si="176"/>
      </c>
      <c r="AL97" s="56"/>
      <c r="AM97" s="57"/>
      <c r="AN97" s="58">
        <f t="shared" si="209"/>
      </c>
      <c r="AO97" s="389"/>
      <c r="AP97" s="415"/>
      <c r="AR97" s="114">
        <f t="shared" si="177"/>
      </c>
      <c r="AS97" s="114">
        <f t="shared" si="178"/>
      </c>
      <c r="AT97" s="114">
        <f t="shared" si="179"/>
      </c>
      <c r="BB97" s="114">
        <f>IF(BD97="","",SUM(BI$34:BI$47)+SUM(BI$72:BI$91)+SUM(BI$50:BI$62)+SUM(BI$93:BI97))</f>
      </c>
      <c r="BC97" s="114">
        <f t="shared" si="180"/>
      </c>
      <c r="BD97" s="114">
        <f t="shared" si="181"/>
      </c>
      <c r="BE97" s="114">
        <f t="shared" si="182"/>
      </c>
      <c r="BF97" s="114">
        <f t="shared" si="183"/>
      </c>
      <c r="BG97" s="114">
        <f t="shared" si="210"/>
      </c>
      <c r="BH97" s="114">
        <f t="shared" si="184"/>
      </c>
      <c r="BI97" s="114">
        <f t="shared" si="211"/>
      </c>
      <c r="BM97" s="218">
        <f>IF(BW97="","",CO$48+SUM(BZ$93:BZ97))</f>
      </c>
      <c r="BN97" s="211">
        <f t="shared" si="185"/>
      </c>
      <c r="BO97" s="114">
        <f t="shared" si="186"/>
      </c>
      <c r="BP97" s="114">
        <f t="shared" si="187"/>
      </c>
      <c r="BR97" s="114">
        <f t="shared" si="188"/>
      </c>
      <c r="BS97" s="114">
        <f t="shared" si="189"/>
      </c>
      <c r="BT97" s="114">
        <f t="shared" si="190"/>
      </c>
      <c r="BU97" s="114">
        <f t="shared" si="191"/>
      </c>
      <c r="BV97" s="114">
        <f t="shared" si="192"/>
      </c>
      <c r="BW97" s="114">
        <f t="shared" si="193"/>
      </c>
      <c r="BX97" s="114">
        <f t="shared" si="194"/>
      </c>
      <c r="BY97" s="114">
        <f t="shared" si="195"/>
      </c>
      <c r="BZ97" s="114">
        <f t="shared" si="196"/>
      </c>
      <c r="CB97" s="218">
        <f>IF(CL97="","",BZ$92+SUM(CO$93:CO97))</f>
      </c>
      <c r="CC97" s="211">
        <f t="shared" si="197"/>
      </c>
      <c r="CD97" s="114">
        <f t="shared" si="198"/>
      </c>
      <c r="CE97" s="114">
        <f t="shared" si="199"/>
      </c>
      <c r="CG97" s="114">
        <f t="shared" si="200"/>
      </c>
      <c r="CH97" s="114">
        <f t="shared" si="201"/>
      </c>
      <c r="CI97" s="114">
        <f t="shared" si="202"/>
      </c>
      <c r="CJ97" s="114">
        <f t="shared" si="203"/>
      </c>
      <c r="CK97" s="114">
        <f t="shared" si="204"/>
      </c>
      <c r="CL97" s="114">
        <f t="shared" si="205"/>
      </c>
      <c r="CM97" s="114">
        <f t="shared" si="206"/>
      </c>
      <c r="CN97" s="114">
        <f t="shared" si="207"/>
      </c>
      <c r="CO97" s="114">
        <f t="shared" si="208"/>
      </c>
    </row>
    <row r="98" spans="1:93" ht="19.5" customHeight="1">
      <c r="A98" s="49">
        <f>IF(E98="","",AR$33+SUM(AR$50:AR$62)+SUM(AR$93:AR98))</f>
      </c>
      <c r="B98" s="203"/>
      <c r="C98" s="204"/>
      <c r="D98" s="181"/>
      <c r="E98" s="302"/>
      <c r="F98" s="358"/>
      <c r="G98" s="359"/>
      <c r="H98" s="360"/>
      <c r="I98" s="456"/>
      <c r="J98" s="457"/>
      <c r="K98" s="457"/>
      <c r="L98" s="457"/>
      <c r="M98" s="358"/>
      <c r="N98" s="359"/>
      <c r="O98" s="359"/>
      <c r="P98" s="360"/>
      <c r="Q98" s="222"/>
      <c r="R98" s="52"/>
      <c r="S98" s="389"/>
      <c r="T98" s="359"/>
      <c r="U98" s="359"/>
      <c r="V98" s="360"/>
      <c r="W98" s="53"/>
      <c r="X98" s="54">
        <f t="shared" si="172"/>
      </c>
      <c r="Y98" s="55"/>
      <c r="Z98" s="54">
        <f t="shared" si="173"/>
      </c>
      <c r="AA98" s="56"/>
      <c r="AB98" s="57"/>
      <c r="AC98" s="58">
        <f t="shared" si="174"/>
      </c>
      <c r="AD98" s="52"/>
      <c r="AE98" s="389"/>
      <c r="AF98" s="359"/>
      <c r="AG98" s="360"/>
      <c r="AH98" s="53"/>
      <c r="AI98" s="54">
        <f t="shared" si="175"/>
      </c>
      <c r="AJ98" s="55"/>
      <c r="AK98" s="54">
        <f t="shared" si="176"/>
      </c>
      <c r="AL98" s="56"/>
      <c r="AM98" s="57"/>
      <c r="AN98" s="58">
        <f t="shared" si="209"/>
      </c>
      <c r="AO98" s="389"/>
      <c r="AP98" s="415"/>
      <c r="AR98" s="114">
        <f t="shared" si="177"/>
      </c>
      <c r="AS98" s="114">
        <f t="shared" si="178"/>
      </c>
      <c r="AT98" s="114">
        <f t="shared" si="179"/>
      </c>
      <c r="BB98" s="114">
        <f>IF(BD98="","",SUM(BI$34:BI$47)+SUM(BI$72:BI$91)+SUM(BI$50:BI$62)+SUM(BI$93:BI98))</f>
      </c>
      <c r="BC98" s="114">
        <f t="shared" si="180"/>
      </c>
      <c r="BD98" s="114">
        <f t="shared" si="181"/>
      </c>
      <c r="BE98" s="114">
        <f t="shared" si="182"/>
      </c>
      <c r="BF98" s="114">
        <f t="shared" si="183"/>
      </c>
      <c r="BG98" s="114">
        <f t="shared" si="210"/>
      </c>
      <c r="BH98" s="114">
        <f t="shared" si="184"/>
      </c>
      <c r="BI98" s="114">
        <f t="shared" si="211"/>
      </c>
      <c r="BM98" s="218">
        <f>IF(BW98="","",CO$48+SUM(BZ$93:BZ98))</f>
      </c>
      <c r="BN98" s="211">
        <f t="shared" si="185"/>
      </c>
      <c r="BO98" s="114">
        <f t="shared" si="186"/>
      </c>
      <c r="BP98" s="114">
        <f t="shared" si="187"/>
      </c>
      <c r="BR98" s="114">
        <f t="shared" si="188"/>
      </c>
      <c r="BS98" s="114">
        <f t="shared" si="189"/>
      </c>
      <c r="BT98" s="114">
        <f t="shared" si="190"/>
      </c>
      <c r="BU98" s="114">
        <f t="shared" si="191"/>
      </c>
      <c r="BV98" s="114">
        <f t="shared" si="192"/>
      </c>
      <c r="BW98" s="114">
        <f t="shared" si="193"/>
      </c>
      <c r="BX98" s="114">
        <f t="shared" si="194"/>
      </c>
      <c r="BY98" s="114">
        <f t="shared" si="195"/>
      </c>
      <c r="BZ98" s="114">
        <f t="shared" si="196"/>
      </c>
      <c r="CB98" s="218">
        <f>IF(CL98="","",BZ$92+SUM(CO$93:CO98))</f>
      </c>
      <c r="CC98" s="211">
        <f t="shared" si="197"/>
      </c>
      <c r="CD98" s="114">
        <f t="shared" si="198"/>
      </c>
      <c r="CE98" s="114">
        <f t="shared" si="199"/>
      </c>
      <c r="CG98" s="114">
        <f t="shared" si="200"/>
      </c>
      <c r="CH98" s="114">
        <f t="shared" si="201"/>
      </c>
      <c r="CI98" s="114">
        <f t="shared" si="202"/>
      </c>
      <c r="CJ98" s="114">
        <f t="shared" si="203"/>
      </c>
      <c r="CK98" s="114">
        <f t="shared" si="204"/>
      </c>
      <c r="CL98" s="114">
        <f t="shared" si="205"/>
      </c>
      <c r="CM98" s="114">
        <f t="shared" si="206"/>
      </c>
      <c r="CN98" s="114">
        <f t="shared" si="207"/>
      </c>
      <c r="CO98" s="114">
        <f t="shared" si="208"/>
      </c>
    </row>
    <row r="99" spans="1:93" ht="19.5" customHeight="1">
      <c r="A99" s="49">
        <f>IF(E99="","",AR$33+SUM(AR$50:AR$62)+SUM(AR$93:AR99))</f>
      </c>
      <c r="B99" s="203"/>
      <c r="C99" s="204"/>
      <c r="D99" s="181"/>
      <c r="E99" s="302"/>
      <c r="F99" s="358"/>
      <c r="G99" s="359"/>
      <c r="H99" s="360"/>
      <c r="I99" s="456"/>
      <c r="J99" s="457"/>
      <c r="K99" s="457"/>
      <c r="L99" s="457"/>
      <c r="M99" s="358"/>
      <c r="N99" s="359"/>
      <c r="O99" s="359"/>
      <c r="P99" s="360"/>
      <c r="Q99" s="222"/>
      <c r="R99" s="52"/>
      <c r="S99" s="389"/>
      <c r="T99" s="359"/>
      <c r="U99" s="359"/>
      <c r="V99" s="360"/>
      <c r="W99" s="53"/>
      <c r="X99" s="54">
        <f t="shared" si="172"/>
      </c>
      <c r="Y99" s="55"/>
      <c r="Z99" s="54">
        <f t="shared" si="173"/>
      </c>
      <c r="AA99" s="56"/>
      <c r="AB99" s="57"/>
      <c r="AC99" s="58">
        <f t="shared" si="174"/>
      </c>
      <c r="AD99" s="52"/>
      <c r="AE99" s="389"/>
      <c r="AF99" s="359"/>
      <c r="AG99" s="360"/>
      <c r="AH99" s="53"/>
      <c r="AI99" s="54">
        <f t="shared" si="175"/>
      </c>
      <c r="AJ99" s="55"/>
      <c r="AK99" s="54">
        <f t="shared" si="176"/>
      </c>
      <c r="AL99" s="56"/>
      <c r="AM99" s="57"/>
      <c r="AN99" s="58">
        <f t="shared" si="209"/>
      </c>
      <c r="AO99" s="389"/>
      <c r="AP99" s="415"/>
      <c r="AR99" s="114">
        <f t="shared" si="177"/>
      </c>
      <c r="AS99" s="114">
        <f t="shared" si="178"/>
      </c>
      <c r="AT99" s="114">
        <f t="shared" si="179"/>
      </c>
      <c r="BB99" s="114">
        <f>IF(BD99="","",SUM(BI$34:BI$47)+SUM(BI$72:BI$91)+SUM(BI$50:BI$62)+SUM(BI$93:BI99))</f>
      </c>
      <c r="BC99" s="114">
        <f t="shared" si="180"/>
      </c>
      <c r="BD99" s="114">
        <f t="shared" si="181"/>
      </c>
      <c r="BE99" s="114">
        <f t="shared" si="182"/>
      </c>
      <c r="BF99" s="114">
        <f t="shared" si="183"/>
      </c>
      <c r="BG99" s="114">
        <f t="shared" si="210"/>
      </c>
      <c r="BH99" s="114">
        <f t="shared" si="184"/>
      </c>
      <c r="BI99" s="114">
        <f t="shared" si="211"/>
      </c>
      <c r="BM99" s="218">
        <f>IF(BW99="","",CO$48+SUM(BZ$93:BZ99))</f>
      </c>
      <c r="BN99" s="211">
        <f t="shared" si="185"/>
      </c>
      <c r="BO99" s="114">
        <f t="shared" si="186"/>
      </c>
      <c r="BP99" s="114">
        <f t="shared" si="187"/>
      </c>
      <c r="BR99" s="114">
        <f t="shared" si="188"/>
      </c>
      <c r="BS99" s="114">
        <f t="shared" si="189"/>
      </c>
      <c r="BT99" s="114">
        <f t="shared" si="190"/>
      </c>
      <c r="BU99" s="114">
        <f t="shared" si="191"/>
      </c>
      <c r="BV99" s="114">
        <f t="shared" si="192"/>
      </c>
      <c r="BW99" s="114">
        <f t="shared" si="193"/>
      </c>
      <c r="BX99" s="114">
        <f t="shared" si="194"/>
      </c>
      <c r="BY99" s="114">
        <f t="shared" si="195"/>
      </c>
      <c r="BZ99" s="114">
        <f t="shared" si="196"/>
      </c>
      <c r="CB99" s="218">
        <f>IF(CL99="","",BZ$92+SUM(CO$93:CO99))</f>
      </c>
      <c r="CC99" s="211">
        <f t="shared" si="197"/>
      </c>
      <c r="CD99" s="114">
        <f t="shared" si="198"/>
      </c>
      <c r="CE99" s="114">
        <f t="shared" si="199"/>
      </c>
      <c r="CG99" s="114">
        <f t="shared" si="200"/>
      </c>
      <c r="CH99" s="114">
        <f t="shared" si="201"/>
      </c>
      <c r="CI99" s="114">
        <f t="shared" si="202"/>
      </c>
      <c r="CJ99" s="114">
        <f t="shared" si="203"/>
      </c>
      <c r="CK99" s="114">
        <f t="shared" si="204"/>
      </c>
      <c r="CL99" s="114">
        <f t="shared" si="205"/>
      </c>
      <c r="CM99" s="114">
        <f t="shared" si="206"/>
      </c>
      <c r="CN99" s="114">
        <f t="shared" si="207"/>
      </c>
      <c r="CO99" s="114">
        <f t="shared" si="208"/>
      </c>
    </row>
    <row r="100" spans="1:93" ht="19.5" customHeight="1">
      <c r="A100" s="49">
        <f>IF(E100="","",AR$33+SUM(AR$50:AR$62)+SUM(AR$93:AR100))</f>
      </c>
      <c r="B100" s="203"/>
      <c r="C100" s="204"/>
      <c r="D100" s="181"/>
      <c r="E100" s="302"/>
      <c r="F100" s="358"/>
      <c r="G100" s="359"/>
      <c r="H100" s="360"/>
      <c r="I100" s="456"/>
      <c r="J100" s="457"/>
      <c r="K100" s="457"/>
      <c r="L100" s="457"/>
      <c r="M100" s="358"/>
      <c r="N100" s="359"/>
      <c r="O100" s="359"/>
      <c r="P100" s="360"/>
      <c r="Q100" s="222"/>
      <c r="R100" s="52"/>
      <c r="S100" s="389"/>
      <c r="T100" s="359"/>
      <c r="U100" s="359"/>
      <c r="V100" s="360"/>
      <c r="W100" s="53"/>
      <c r="X100" s="54">
        <f t="shared" si="172"/>
      </c>
      <c r="Y100" s="55"/>
      <c r="Z100" s="54">
        <f t="shared" si="173"/>
      </c>
      <c r="AA100" s="56"/>
      <c r="AB100" s="57"/>
      <c r="AC100" s="58">
        <f t="shared" si="174"/>
      </c>
      <c r="AD100" s="52"/>
      <c r="AE100" s="389"/>
      <c r="AF100" s="359"/>
      <c r="AG100" s="360"/>
      <c r="AH100" s="53"/>
      <c r="AI100" s="54">
        <f t="shared" si="175"/>
      </c>
      <c r="AJ100" s="55"/>
      <c r="AK100" s="54">
        <f t="shared" si="176"/>
      </c>
      <c r="AL100" s="56"/>
      <c r="AM100" s="57"/>
      <c r="AN100" s="58">
        <f t="shared" si="209"/>
      </c>
      <c r="AO100" s="389"/>
      <c r="AP100" s="415"/>
      <c r="AR100" s="114">
        <f t="shared" si="177"/>
      </c>
      <c r="AS100" s="114">
        <f t="shared" si="178"/>
      </c>
      <c r="AT100" s="114">
        <f t="shared" si="179"/>
      </c>
      <c r="BB100" s="114">
        <f>IF(BD100="","",SUM(BI$34:BI$47)+SUM(BI$72:BI$91)+SUM(BI$50:BI$62)+SUM(BI$93:BI100))</f>
      </c>
      <c r="BC100" s="114">
        <f t="shared" si="180"/>
      </c>
      <c r="BD100" s="114">
        <f t="shared" si="181"/>
      </c>
      <c r="BE100" s="114">
        <f t="shared" si="182"/>
      </c>
      <c r="BF100" s="114">
        <f t="shared" si="183"/>
      </c>
      <c r="BG100" s="114">
        <f t="shared" si="210"/>
      </c>
      <c r="BH100" s="114">
        <f t="shared" si="184"/>
      </c>
      <c r="BI100" s="114">
        <f t="shared" si="211"/>
      </c>
      <c r="BM100" s="218">
        <f>IF(BW100="","",CO$48+SUM(BZ$93:BZ100))</f>
      </c>
      <c r="BN100" s="211">
        <f t="shared" si="185"/>
      </c>
      <c r="BO100" s="114">
        <f t="shared" si="186"/>
      </c>
      <c r="BP100" s="114">
        <f t="shared" si="187"/>
      </c>
      <c r="BR100" s="114">
        <f t="shared" si="188"/>
      </c>
      <c r="BS100" s="114">
        <f t="shared" si="189"/>
      </c>
      <c r="BT100" s="114">
        <f t="shared" si="190"/>
      </c>
      <c r="BU100" s="114">
        <f t="shared" si="191"/>
      </c>
      <c r="BV100" s="114">
        <f t="shared" si="192"/>
      </c>
      <c r="BW100" s="114">
        <f t="shared" si="193"/>
      </c>
      <c r="BX100" s="114">
        <f t="shared" si="194"/>
      </c>
      <c r="BY100" s="114">
        <f t="shared" si="195"/>
      </c>
      <c r="BZ100" s="114">
        <f t="shared" si="196"/>
      </c>
      <c r="CB100" s="218">
        <f>IF(CL100="","",BZ$92+SUM(CO$93:CO100))</f>
      </c>
      <c r="CC100" s="211">
        <f t="shared" si="197"/>
      </c>
      <c r="CD100" s="114">
        <f t="shared" si="198"/>
      </c>
      <c r="CE100" s="114">
        <f t="shared" si="199"/>
      </c>
      <c r="CG100" s="114">
        <f t="shared" si="200"/>
      </c>
      <c r="CH100" s="114">
        <f t="shared" si="201"/>
      </c>
      <c r="CI100" s="114">
        <f t="shared" si="202"/>
      </c>
      <c r="CJ100" s="114">
        <f t="shared" si="203"/>
      </c>
      <c r="CK100" s="114">
        <f t="shared" si="204"/>
      </c>
      <c r="CL100" s="114">
        <f t="shared" si="205"/>
      </c>
      <c r="CM100" s="114">
        <f t="shared" si="206"/>
      </c>
      <c r="CN100" s="114">
        <f t="shared" si="207"/>
      </c>
      <c r="CO100" s="114">
        <f t="shared" si="208"/>
      </c>
    </row>
    <row r="101" spans="1:93" ht="19.5" customHeight="1">
      <c r="A101" s="49">
        <f>IF(E101="","",AR$33+SUM(AR$50:AR$62)+SUM(AR$93:AR101))</f>
      </c>
      <c r="B101" s="203"/>
      <c r="C101" s="204"/>
      <c r="D101" s="181"/>
      <c r="E101" s="302"/>
      <c r="F101" s="358"/>
      <c r="G101" s="359"/>
      <c r="H101" s="360"/>
      <c r="I101" s="456"/>
      <c r="J101" s="457"/>
      <c r="K101" s="457"/>
      <c r="L101" s="457"/>
      <c r="M101" s="358"/>
      <c r="N101" s="359"/>
      <c r="O101" s="359"/>
      <c r="P101" s="360"/>
      <c r="Q101" s="222"/>
      <c r="R101" s="52"/>
      <c r="S101" s="389"/>
      <c r="T101" s="359"/>
      <c r="U101" s="359"/>
      <c r="V101" s="360"/>
      <c r="W101" s="53"/>
      <c r="X101" s="54">
        <f t="shared" si="172"/>
      </c>
      <c r="Y101" s="55"/>
      <c r="Z101" s="54">
        <f t="shared" si="173"/>
      </c>
      <c r="AA101" s="56"/>
      <c r="AB101" s="57"/>
      <c r="AC101" s="58">
        <f t="shared" si="174"/>
      </c>
      <c r="AD101" s="52"/>
      <c r="AE101" s="389"/>
      <c r="AF101" s="359"/>
      <c r="AG101" s="360"/>
      <c r="AH101" s="53"/>
      <c r="AI101" s="54">
        <f t="shared" si="175"/>
      </c>
      <c r="AJ101" s="55"/>
      <c r="AK101" s="54">
        <f t="shared" si="176"/>
      </c>
      <c r="AL101" s="56"/>
      <c r="AM101" s="57"/>
      <c r="AN101" s="58">
        <f t="shared" si="209"/>
      </c>
      <c r="AO101" s="389"/>
      <c r="AP101" s="415"/>
      <c r="AR101" s="114">
        <f t="shared" si="177"/>
      </c>
      <c r="AS101" s="114">
        <f t="shared" si="178"/>
      </c>
      <c r="AT101" s="114">
        <f t="shared" si="179"/>
      </c>
      <c r="BB101" s="114">
        <f>IF(BD101="","",SUM(BI$34:BI$47)+SUM(BI$72:BI$91)+SUM(BI$50:BI$62)+SUM(BI$93:BI101))</f>
      </c>
      <c r="BC101" s="114">
        <f t="shared" si="180"/>
      </c>
      <c r="BD101" s="114">
        <f t="shared" si="181"/>
      </c>
      <c r="BE101" s="114">
        <f t="shared" si="182"/>
      </c>
      <c r="BF101" s="114">
        <f t="shared" si="183"/>
      </c>
      <c r="BG101" s="114">
        <f t="shared" si="210"/>
      </c>
      <c r="BH101" s="114">
        <f t="shared" si="184"/>
      </c>
      <c r="BI101" s="114">
        <f t="shared" si="211"/>
      </c>
      <c r="BM101" s="218">
        <f>IF(BW101="","",CO$48+SUM(BZ$93:BZ101))</f>
      </c>
      <c r="BN101" s="211">
        <f t="shared" si="185"/>
      </c>
      <c r="BO101" s="114">
        <f t="shared" si="186"/>
      </c>
      <c r="BP101" s="114">
        <f t="shared" si="187"/>
      </c>
      <c r="BR101" s="114">
        <f t="shared" si="188"/>
      </c>
      <c r="BS101" s="114">
        <f t="shared" si="189"/>
      </c>
      <c r="BT101" s="114">
        <f t="shared" si="190"/>
      </c>
      <c r="BU101" s="114">
        <f t="shared" si="191"/>
      </c>
      <c r="BV101" s="114">
        <f t="shared" si="192"/>
      </c>
      <c r="BW101" s="114">
        <f t="shared" si="193"/>
      </c>
      <c r="BX101" s="114">
        <f t="shared" si="194"/>
      </c>
      <c r="BY101" s="114">
        <f t="shared" si="195"/>
      </c>
      <c r="BZ101" s="114">
        <f t="shared" si="196"/>
      </c>
      <c r="CB101" s="218">
        <f>IF(CL101="","",BZ$92+SUM(CO$93:CO101))</f>
      </c>
      <c r="CC101" s="211">
        <f t="shared" si="197"/>
      </c>
      <c r="CD101" s="114">
        <f t="shared" si="198"/>
      </c>
      <c r="CE101" s="114">
        <f t="shared" si="199"/>
      </c>
      <c r="CG101" s="114">
        <f t="shared" si="200"/>
      </c>
      <c r="CH101" s="114">
        <f t="shared" si="201"/>
      </c>
      <c r="CI101" s="114">
        <f t="shared" si="202"/>
      </c>
      <c r="CJ101" s="114">
        <f t="shared" si="203"/>
      </c>
      <c r="CK101" s="114">
        <f t="shared" si="204"/>
      </c>
      <c r="CL101" s="114">
        <f t="shared" si="205"/>
      </c>
      <c r="CM101" s="114">
        <f t="shared" si="206"/>
      </c>
      <c r="CN101" s="114">
        <f t="shared" si="207"/>
      </c>
      <c r="CO101" s="114">
        <f t="shared" si="208"/>
      </c>
    </row>
    <row r="102" spans="1:93" ht="19.5" customHeight="1">
      <c r="A102" s="49">
        <f>IF(E102="","",AR$33+SUM(AR$50:AR$62)+SUM(AR$93:AR102))</f>
      </c>
      <c r="B102" s="203"/>
      <c r="C102" s="204"/>
      <c r="D102" s="181"/>
      <c r="E102" s="302"/>
      <c r="F102" s="358"/>
      <c r="G102" s="359"/>
      <c r="H102" s="360"/>
      <c r="I102" s="456"/>
      <c r="J102" s="457"/>
      <c r="K102" s="457"/>
      <c r="L102" s="457"/>
      <c r="M102" s="358"/>
      <c r="N102" s="359"/>
      <c r="O102" s="359"/>
      <c r="P102" s="360"/>
      <c r="Q102" s="222"/>
      <c r="R102" s="52"/>
      <c r="S102" s="389"/>
      <c r="T102" s="359"/>
      <c r="U102" s="359"/>
      <c r="V102" s="360"/>
      <c r="W102" s="53"/>
      <c r="X102" s="54">
        <f t="shared" si="172"/>
      </c>
      <c r="Y102" s="55"/>
      <c r="Z102" s="54">
        <f t="shared" si="173"/>
      </c>
      <c r="AA102" s="56"/>
      <c r="AB102" s="57"/>
      <c r="AC102" s="58">
        <f t="shared" si="174"/>
      </c>
      <c r="AD102" s="52"/>
      <c r="AE102" s="389"/>
      <c r="AF102" s="359"/>
      <c r="AG102" s="360"/>
      <c r="AH102" s="53"/>
      <c r="AI102" s="54">
        <f t="shared" si="175"/>
      </c>
      <c r="AJ102" s="55"/>
      <c r="AK102" s="54">
        <f t="shared" si="176"/>
      </c>
      <c r="AL102" s="56"/>
      <c r="AM102" s="57"/>
      <c r="AN102" s="58">
        <f t="shared" si="209"/>
      </c>
      <c r="AO102" s="389"/>
      <c r="AP102" s="415"/>
      <c r="AR102" s="114">
        <f t="shared" si="177"/>
      </c>
      <c r="AS102" s="114">
        <f t="shared" si="178"/>
      </c>
      <c r="AT102" s="114">
        <f t="shared" si="179"/>
      </c>
      <c r="BB102" s="114">
        <f>IF(BD102="","",SUM(BI$34:BI$47)+SUM(BI$72:BI$91)+SUM(BI$50:BI$62)+SUM(BI$93:BI102))</f>
      </c>
      <c r="BC102" s="114">
        <f t="shared" si="180"/>
      </c>
      <c r="BD102" s="114">
        <f t="shared" si="181"/>
      </c>
      <c r="BE102" s="114">
        <f t="shared" si="182"/>
      </c>
      <c r="BF102" s="114">
        <f t="shared" si="183"/>
      </c>
      <c r="BG102" s="114">
        <f t="shared" si="210"/>
      </c>
      <c r="BH102" s="114">
        <f t="shared" si="184"/>
      </c>
      <c r="BI102" s="114">
        <f t="shared" si="211"/>
      </c>
      <c r="BM102" s="218">
        <f>IF(BW102="","",CO$48+SUM(BZ$93:BZ102))</f>
      </c>
      <c r="BN102" s="211">
        <f t="shared" si="185"/>
      </c>
      <c r="BO102" s="114">
        <f t="shared" si="186"/>
      </c>
      <c r="BP102" s="114">
        <f t="shared" si="187"/>
      </c>
      <c r="BR102" s="114">
        <f t="shared" si="188"/>
      </c>
      <c r="BS102" s="114">
        <f t="shared" si="189"/>
      </c>
      <c r="BT102" s="114">
        <f t="shared" si="190"/>
      </c>
      <c r="BU102" s="114">
        <f t="shared" si="191"/>
      </c>
      <c r="BV102" s="114">
        <f t="shared" si="192"/>
      </c>
      <c r="BW102" s="114">
        <f t="shared" si="193"/>
      </c>
      <c r="BX102" s="114">
        <f t="shared" si="194"/>
      </c>
      <c r="BY102" s="114">
        <f t="shared" si="195"/>
      </c>
      <c r="BZ102" s="114">
        <f t="shared" si="196"/>
      </c>
      <c r="CB102" s="218">
        <f>IF(CL102="","",BZ$92+SUM(CO$93:CO102))</f>
      </c>
      <c r="CC102" s="211">
        <f t="shared" si="197"/>
      </c>
      <c r="CD102" s="114">
        <f t="shared" si="198"/>
      </c>
      <c r="CE102" s="114">
        <f t="shared" si="199"/>
      </c>
      <c r="CG102" s="114">
        <f t="shared" si="200"/>
      </c>
      <c r="CH102" s="114">
        <f t="shared" si="201"/>
      </c>
      <c r="CI102" s="114">
        <f t="shared" si="202"/>
      </c>
      <c r="CJ102" s="114">
        <f t="shared" si="203"/>
      </c>
      <c r="CK102" s="114">
        <f t="shared" si="204"/>
      </c>
      <c r="CL102" s="114">
        <f t="shared" si="205"/>
      </c>
      <c r="CM102" s="114">
        <f t="shared" si="206"/>
      </c>
      <c r="CN102" s="114">
        <f t="shared" si="207"/>
      </c>
      <c r="CO102" s="114">
        <f t="shared" si="208"/>
      </c>
    </row>
    <row r="103" spans="1:93" ht="19.5" customHeight="1">
      <c r="A103" s="49">
        <f>IF(E103="","",AR$33+SUM(AR$50:AR$62)+SUM(AR$93:AR103))</f>
      </c>
      <c r="B103" s="203"/>
      <c r="C103" s="204"/>
      <c r="D103" s="181"/>
      <c r="E103" s="302"/>
      <c r="F103" s="358"/>
      <c r="G103" s="359"/>
      <c r="H103" s="360"/>
      <c r="I103" s="456"/>
      <c r="J103" s="457"/>
      <c r="K103" s="457"/>
      <c r="L103" s="457"/>
      <c r="M103" s="358"/>
      <c r="N103" s="359"/>
      <c r="O103" s="359"/>
      <c r="P103" s="360"/>
      <c r="Q103" s="222"/>
      <c r="R103" s="52"/>
      <c r="S103" s="389"/>
      <c r="T103" s="359"/>
      <c r="U103" s="359"/>
      <c r="V103" s="360"/>
      <c r="W103" s="53"/>
      <c r="X103" s="54">
        <f t="shared" si="172"/>
      </c>
      <c r="Y103" s="55"/>
      <c r="Z103" s="54">
        <f t="shared" si="173"/>
      </c>
      <c r="AA103" s="56"/>
      <c r="AB103" s="57"/>
      <c r="AC103" s="58">
        <f t="shared" si="174"/>
      </c>
      <c r="AD103" s="52"/>
      <c r="AE103" s="389"/>
      <c r="AF103" s="359"/>
      <c r="AG103" s="360"/>
      <c r="AH103" s="53"/>
      <c r="AI103" s="54">
        <f t="shared" si="175"/>
      </c>
      <c r="AJ103" s="55"/>
      <c r="AK103" s="54">
        <f t="shared" si="176"/>
      </c>
      <c r="AL103" s="56"/>
      <c r="AM103" s="57"/>
      <c r="AN103" s="58">
        <f t="shared" si="209"/>
      </c>
      <c r="AO103" s="389"/>
      <c r="AP103" s="415"/>
      <c r="AR103" s="114">
        <f t="shared" si="177"/>
      </c>
      <c r="AS103" s="114">
        <f t="shared" si="178"/>
      </c>
      <c r="AT103" s="114">
        <f t="shared" si="179"/>
      </c>
      <c r="BB103" s="114">
        <f>IF(BD103="","",SUM(BI$34:BI$47)+SUM(BI$72:BI$91)+SUM(BI$50:BI$62)+SUM(BI$93:BI103))</f>
      </c>
      <c r="BC103" s="114">
        <f t="shared" si="180"/>
      </c>
      <c r="BD103" s="114">
        <f t="shared" si="181"/>
      </c>
      <c r="BE103" s="114">
        <f t="shared" si="182"/>
      </c>
      <c r="BF103" s="114">
        <f t="shared" si="183"/>
      </c>
      <c r="BG103" s="114">
        <f t="shared" si="210"/>
      </c>
      <c r="BH103" s="114">
        <f t="shared" si="184"/>
      </c>
      <c r="BI103" s="114">
        <f t="shared" si="211"/>
      </c>
      <c r="BM103" s="218">
        <f>IF(BW103="","",CO$48+SUM(BZ$93:BZ103))</f>
      </c>
      <c r="BN103" s="211">
        <f t="shared" si="185"/>
      </c>
      <c r="BO103" s="114">
        <f t="shared" si="186"/>
      </c>
      <c r="BP103" s="114">
        <f t="shared" si="187"/>
      </c>
      <c r="BR103" s="114">
        <f t="shared" si="188"/>
      </c>
      <c r="BS103" s="114">
        <f t="shared" si="189"/>
      </c>
      <c r="BT103" s="114">
        <f t="shared" si="190"/>
      </c>
      <c r="BU103" s="114">
        <f t="shared" si="191"/>
      </c>
      <c r="BV103" s="114">
        <f t="shared" si="192"/>
      </c>
      <c r="BW103" s="114">
        <f t="shared" si="193"/>
      </c>
      <c r="BX103" s="114">
        <f t="shared" si="194"/>
      </c>
      <c r="BY103" s="114">
        <f t="shared" si="195"/>
      </c>
      <c r="BZ103" s="114">
        <f t="shared" si="196"/>
      </c>
      <c r="CB103" s="218">
        <f>IF(CL103="","",BZ$92+SUM(CO$93:CO103))</f>
      </c>
      <c r="CC103" s="211">
        <f t="shared" si="197"/>
      </c>
      <c r="CD103" s="114">
        <f t="shared" si="198"/>
      </c>
      <c r="CE103" s="114">
        <f t="shared" si="199"/>
      </c>
      <c r="CG103" s="114">
        <f t="shared" si="200"/>
      </c>
      <c r="CH103" s="114">
        <f t="shared" si="201"/>
      </c>
      <c r="CI103" s="114">
        <f t="shared" si="202"/>
      </c>
      <c r="CJ103" s="114">
        <f t="shared" si="203"/>
      </c>
      <c r="CK103" s="114">
        <f t="shared" si="204"/>
      </c>
      <c r="CL103" s="114">
        <f t="shared" si="205"/>
      </c>
      <c r="CM103" s="114">
        <f t="shared" si="206"/>
      </c>
      <c r="CN103" s="114">
        <f t="shared" si="207"/>
      </c>
      <c r="CO103" s="114">
        <f t="shared" si="208"/>
      </c>
    </row>
    <row r="104" spans="1:93" ht="19.5" customHeight="1">
      <c r="A104" s="49">
        <f>IF(E104="","",AR$33+SUM(AR$50:AR$62)+SUM(AR$93:AR104))</f>
      </c>
      <c r="B104" s="203"/>
      <c r="C104" s="204"/>
      <c r="D104" s="181"/>
      <c r="E104" s="302"/>
      <c r="F104" s="358"/>
      <c r="G104" s="359"/>
      <c r="H104" s="360"/>
      <c r="I104" s="456"/>
      <c r="J104" s="457"/>
      <c r="K104" s="457"/>
      <c r="L104" s="457"/>
      <c r="M104" s="358"/>
      <c r="N104" s="359"/>
      <c r="O104" s="359"/>
      <c r="P104" s="360"/>
      <c r="Q104" s="222"/>
      <c r="R104" s="52"/>
      <c r="S104" s="389"/>
      <c r="T104" s="359"/>
      <c r="U104" s="359"/>
      <c r="V104" s="360"/>
      <c r="W104" s="53"/>
      <c r="X104" s="54">
        <f t="shared" si="172"/>
      </c>
      <c r="Y104" s="55"/>
      <c r="Z104" s="54">
        <f t="shared" si="173"/>
      </c>
      <c r="AA104" s="56"/>
      <c r="AB104" s="57"/>
      <c r="AC104" s="58">
        <f t="shared" si="174"/>
      </c>
      <c r="AD104" s="52"/>
      <c r="AE104" s="389"/>
      <c r="AF104" s="359"/>
      <c r="AG104" s="360"/>
      <c r="AH104" s="53"/>
      <c r="AI104" s="54">
        <f t="shared" si="175"/>
      </c>
      <c r="AJ104" s="55"/>
      <c r="AK104" s="54">
        <f t="shared" si="176"/>
      </c>
      <c r="AL104" s="56"/>
      <c r="AM104" s="57"/>
      <c r="AN104" s="58">
        <f t="shared" si="209"/>
      </c>
      <c r="AO104" s="389"/>
      <c r="AP104" s="415"/>
      <c r="AR104" s="114">
        <f t="shared" si="177"/>
      </c>
      <c r="AS104" s="114">
        <f t="shared" si="178"/>
      </c>
      <c r="AT104" s="114">
        <f t="shared" si="179"/>
      </c>
      <c r="BB104" s="114">
        <f>IF(BD104="","",SUM(BI$34:BI$47)+SUM(BI$72:BI$91)+SUM(BI$50:BI$62)+SUM(BI$93:BI104))</f>
      </c>
      <c r="BC104" s="114">
        <f t="shared" si="180"/>
      </c>
      <c r="BD104" s="114">
        <f t="shared" si="181"/>
      </c>
      <c r="BE104" s="114">
        <f t="shared" si="182"/>
      </c>
      <c r="BF104" s="114">
        <f t="shared" si="183"/>
      </c>
      <c r="BG104" s="114">
        <f t="shared" si="210"/>
      </c>
      <c r="BH104" s="114">
        <f t="shared" si="184"/>
      </c>
      <c r="BI104" s="114">
        <f t="shared" si="211"/>
      </c>
      <c r="BM104" s="218">
        <f>IF(BW104="","",CO$48+SUM(BZ$93:BZ104))</f>
      </c>
      <c r="BN104" s="211">
        <f t="shared" si="185"/>
      </c>
      <c r="BO104" s="114">
        <f t="shared" si="186"/>
      </c>
      <c r="BP104" s="114">
        <f t="shared" si="187"/>
      </c>
      <c r="BR104" s="114">
        <f t="shared" si="188"/>
      </c>
      <c r="BS104" s="114">
        <f t="shared" si="189"/>
      </c>
      <c r="BT104" s="114">
        <f t="shared" si="190"/>
      </c>
      <c r="BU104" s="114">
        <f t="shared" si="191"/>
      </c>
      <c r="BV104" s="114">
        <f t="shared" si="192"/>
      </c>
      <c r="BW104" s="114">
        <f t="shared" si="193"/>
      </c>
      <c r="BX104" s="114">
        <f t="shared" si="194"/>
      </c>
      <c r="BY104" s="114">
        <f t="shared" si="195"/>
      </c>
      <c r="BZ104" s="114">
        <f t="shared" si="196"/>
      </c>
      <c r="CB104" s="218">
        <f>IF(CL104="","",BZ$92+SUM(CO$93:CO104))</f>
      </c>
      <c r="CC104" s="211">
        <f t="shared" si="197"/>
      </c>
      <c r="CD104" s="114">
        <f t="shared" si="198"/>
      </c>
      <c r="CE104" s="114">
        <f t="shared" si="199"/>
      </c>
      <c r="CG104" s="114">
        <f t="shared" si="200"/>
      </c>
      <c r="CH104" s="114">
        <f t="shared" si="201"/>
      </c>
      <c r="CI104" s="114">
        <f t="shared" si="202"/>
      </c>
      <c r="CJ104" s="114">
        <f t="shared" si="203"/>
      </c>
      <c r="CK104" s="114">
        <f t="shared" si="204"/>
      </c>
      <c r="CL104" s="114">
        <f t="shared" si="205"/>
      </c>
      <c r="CM104" s="114">
        <f t="shared" si="206"/>
      </c>
      <c r="CN104" s="114">
        <f t="shared" si="207"/>
      </c>
      <c r="CO104" s="114">
        <f t="shared" si="208"/>
      </c>
    </row>
    <row r="105" spans="1:93" ht="19.5" customHeight="1">
      <c r="A105" s="49">
        <f>IF(E105="","",AR$33+SUM(AR$50:AR$62)+SUM(AR$93:AR105))</f>
      </c>
      <c r="B105" s="203"/>
      <c r="C105" s="204"/>
      <c r="D105" s="181"/>
      <c r="E105" s="302"/>
      <c r="F105" s="358"/>
      <c r="G105" s="359"/>
      <c r="H105" s="360"/>
      <c r="I105" s="456"/>
      <c r="J105" s="457"/>
      <c r="K105" s="457"/>
      <c r="L105" s="457"/>
      <c r="M105" s="358"/>
      <c r="N105" s="359"/>
      <c r="O105" s="359"/>
      <c r="P105" s="360"/>
      <c r="Q105" s="222"/>
      <c r="R105" s="52"/>
      <c r="S105" s="389"/>
      <c r="T105" s="359"/>
      <c r="U105" s="359"/>
      <c r="V105" s="360"/>
      <c r="W105" s="53"/>
      <c r="X105" s="54">
        <f t="shared" si="172"/>
      </c>
      <c r="Y105" s="55"/>
      <c r="Z105" s="54">
        <f t="shared" si="173"/>
      </c>
      <c r="AA105" s="56"/>
      <c r="AB105" s="57"/>
      <c r="AC105" s="58">
        <f t="shared" si="174"/>
      </c>
      <c r="AD105" s="52"/>
      <c r="AE105" s="389"/>
      <c r="AF105" s="359"/>
      <c r="AG105" s="360"/>
      <c r="AH105" s="53"/>
      <c r="AI105" s="54">
        <f t="shared" si="175"/>
      </c>
      <c r="AJ105" s="55"/>
      <c r="AK105" s="54">
        <f t="shared" si="176"/>
      </c>
      <c r="AL105" s="56"/>
      <c r="AM105" s="57"/>
      <c r="AN105" s="58">
        <f t="shared" si="209"/>
      </c>
      <c r="AO105" s="389"/>
      <c r="AP105" s="415"/>
      <c r="AR105" s="114">
        <f t="shared" si="177"/>
      </c>
      <c r="AS105" s="114">
        <f t="shared" si="178"/>
      </c>
      <c r="AT105" s="114">
        <f t="shared" si="179"/>
      </c>
      <c r="BB105" s="114">
        <f>IF(BD105="","",SUM(BI$34:BI$47)+SUM(BI$72:BI$91)+SUM(BI$50:BI$62)+SUM(BI$93:BI105))</f>
      </c>
      <c r="BC105" s="114">
        <f t="shared" si="180"/>
      </c>
      <c r="BD105" s="114">
        <f t="shared" si="181"/>
      </c>
      <c r="BE105" s="114">
        <f t="shared" si="182"/>
      </c>
      <c r="BF105" s="114">
        <f t="shared" si="183"/>
      </c>
      <c r="BG105" s="114">
        <f t="shared" si="210"/>
      </c>
      <c r="BH105" s="114">
        <f t="shared" si="184"/>
      </c>
      <c r="BI105" s="114">
        <f t="shared" si="211"/>
      </c>
      <c r="BM105" s="218">
        <f>IF(BW105="","",CO$48+SUM(BZ$93:BZ105))</f>
      </c>
      <c r="BN105" s="211">
        <f t="shared" si="185"/>
      </c>
      <c r="BO105" s="114">
        <f t="shared" si="186"/>
      </c>
      <c r="BP105" s="114">
        <f t="shared" si="187"/>
      </c>
      <c r="BR105" s="114">
        <f t="shared" si="188"/>
      </c>
      <c r="BS105" s="114">
        <f t="shared" si="189"/>
      </c>
      <c r="BT105" s="114">
        <f t="shared" si="190"/>
      </c>
      <c r="BU105" s="114">
        <f t="shared" si="191"/>
      </c>
      <c r="BV105" s="114">
        <f t="shared" si="192"/>
      </c>
      <c r="BW105" s="114">
        <f t="shared" si="193"/>
      </c>
      <c r="BX105" s="114">
        <f t="shared" si="194"/>
      </c>
      <c r="BY105" s="114">
        <f t="shared" si="195"/>
      </c>
      <c r="BZ105" s="114">
        <f t="shared" si="196"/>
      </c>
      <c r="CB105" s="218">
        <f>IF(CL105="","",BZ$92+SUM(CO$93:CO105))</f>
      </c>
      <c r="CC105" s="211">
        <f t="shared" si="197"/>
      </c>
      <c r="CD105" s="114">
        <f t="shared" si="198"/>
      </c>
      <c r="CE105" s="114">
        <f t="shared" si="199"/>
      </c>
      <c r="CG105" s="114">
        <f t="shared" si="200"/>
      </c>
      <c r="CH105" s="114">
        <f t="shared" si="201"/>
      </c>
      <c r="CI105" s="114">
        <f t="shared" si="202"/>
      </c>
      <c r="CJ105" s="114">
        <f t="shared" si="203"/>
      </c>
      <c r="CK105" s="114">
        <f t="shared" si="204"/>
      </c>
      <c r="CL105" s="114">
        <f t="shared" si="205"/>
      </c>
      <c r="CM105" s="114">
        <f t="shared" si="206"/>
      </c>
      <c r="CN105" s="114">
        <f t="shared" si="207"/>
      </c>
      <c r="CO105" s="114">
        <f t="shared" si="208"/>
      </c>
    </row>
    <row r="106" spans="1:93" ht="19.5" customHeight="1">
      <c r="A106" s="49">
        <f>IF(E106="","",AR$33+SUM(AR$50:AR$62)+SUM(AR$93:AR106))</f>
      </c>
      <c r="B106" s="203"/>
      <c r="C106" s="204"/>
      <c r="D106" s="181"/>
      <c r="E106" s="302"/>
      <c r="F106" s="358"/>
      <c r="G106" s="359"/>
      <c r="H106" s="360"/>
      <c r="I106" s="456"/>
      <c r="J106" s="457"/>
      <c r="K106" s="457"/>
      <c r="L106" s="457"/>
      <c r="M106" s="358"/>
      <c r="N106" s="359"/>
      <c r="O106" s="359"/>
      <c r="P106" s="360"/>
      <c r="Q106" s="222"/>
      <c r="R106" s="52"/>
      <c r="S106" s="389"/>
      <c r="T106" s="359"/>
      <c r="U106" s="359"/>
      <c r="V106" s="360"/>
      <c r="W106" s="53"/>
      <c r="X106" s="54">
        <f t="shared" si="172"/>
      </c>
      <c r="Y106" s="55"/>
      <c r="Z106" s="54">
        <f t="shared" si="173"/>
      </c>
      <c r="AA106" s="56"/>
      <c r="AB106" s="57"/>
      <c r="AC106" s="58">
        <f t="shared" si="174"/>
      </c>
      <c r="AD106" s="52"/>
      <c r="AE106" s="389"/>
      <c r="AF106" s="359"/>
      <c r="AG106" s="360"/>
      <c r="AH106" s="53"/>
      <c r="AI106" s="54">
        <f t="shared" si="175"/>
      </c>
      <c r="AJ106" s="55"/>
      <c r="AK106" s="54">
        <f t="shared" si="176"/>
      </c>
      <c r="AL106" s="56"/>
      <c r="AM106" s="57"/>
      <c r="AN106" s="58">
        <f t="shared" si="209"/>
      </c>
      <c r="AO106" s="389"/>
      <c r="AP106" s="415"/>
      <c r="AR106" s="114">
        <f t="shared" si="177"/>
      </c>
      <c r="AS106" s="114">
        <f t="shared" si="178"/>
      </c>
      <c r="AT106" s="114">
        <f t="shared" si="179"/>
      </c>
      <c r="BB106" s="114">
        <f>IF(BD106="","",SUM(BI$34:BI$47)+SUM(BI$72:BI$91)+SUM(BI$50:BI$62)+SUM(BI$93:BI106))</f>
      </c>
      <c r="BC106" s="114">
        <f t="shared" si="180"/>
      </c>
      <c r="BD106" s="114">
        <f t="shared" si="181"/>
      </c>
      <c r="BE106" s="114">
        <f t="shared" si="182"/>
      </c>
      <c r="BF106" s="114">
        <f t="shared" si="183"/>
      </c>
      <c r="BG106" s="114">
        <f t="shared" si="210"/>
      </c>
      <c r="BH106" s="114">
        <f t="shared" si="184"/>
      </c>
      <c r="BI106" s="114">
        <f t="shared" si="211"/>
      </c>
      <c r="BM106" s="218">
        <f>IF(BW106="","",CO$48+SUM(BZ$93:BZ106))</f>
      </c>
      <c r="BN106" s="211">
        <f t="shared" si="185"/>
      </c>
      <c r="BO106" s="114">
        <f t="shared" si="186"/>
      </c>
      <c r="BP106" s="114">
        <f t="shared" si="187"/>
      </c>
      <c r="BR106" s="114">
        <f t="shared" si="188"/>
      </c>
      <c r="BS106" s="114">
        <f t="shared" si="189"/>
      </c>
      <c r="BT106" s="114">
        <f t="shared" si="190"/>
      </c>
      <c r="BU106" s="114">
        <f t="shared" si="191"/>
      </c>
      <c r="BV106" s="114">
        <f t="shared" si="192"/>
      </c>
      <c r="BW106" s="114">
        <f t="shared" si="193"/>
      </c>
      <c r="BX106" s="114">
        <f t="shared" si="194"/>
      </c>
      <c r="BY106" s="114">
        <f t="shared" si="195"/>
      </c>
      <c r="BZ106" s="114">
        <f t="shared" si="196"/>
      </c>
      <c r="CB106" s="218">
        <f>IF(CL106="","",BZ$92+SUM(CO$93:CO106))</f>
      </c>
      <c r="CC106" s="211">
        <f t="shared" si="197"/>
      </c>
      <c r="CD106" s="114">
        <f t="shared" si="198"/>
      </c>
      <c r="CE106" s="114">
        <f t="shared" si="199"/>
      </c>
      <c r="CG106" s="114">
        <f t="shared" si="200"/>
      </c>
      <c r="CH106" s="114">
        <f t="shared" si="201"/>
      </c>
      <c r="CI106" s="114">
        <f t="shared" si="202"/>
      </c>
      <c r="CJ106" s="114">
        <f t="shared" si="203"/>
      </c>
      <c r="CK106" s="114">
        <f t="shared" si="204"/>
      </c>
      <c r="CL106" s="114">
        <f t="shared" si="205"/>
      </c>
      <c r="CM106" s="114">
        <f t="shared" si="206"/>
      </c>
      <c r="CN106" s="114">
        <f t="shared" si="207"/>
      </c>
      <c r="CO106" s="114">
        <f t="shared" si="208"/>
      </c>
    </row>
    <row r="107" spans="1:93" ht="19.5" customHeight="1">
      <c r="A107" s="49">
        <f>IF(E107="","",AR$33+SUM(AR$50:AR$62)+SUM(AR$93:AR107))</f>
      </c>
      <c r="B107" s="203"/>
      <c r="C107" s="204"/>
      <c r="D107" s="181"/>
      <c r="E107" s="302"/>
      <c r="F107" s="358"/>
      <c r="G107" s="359"/>
      <c r="H107" s="360"/>
      <c r="I107" s="456"/>
      <c r="J107" s="457"/>
      <c r="K107" s="457"/>
      <c r="L107" s="457"/>
      <c r="M107" s="358"/>
      <c r="N107" s="359"/>
      <c r="O107" s="359"/>
      <c r="P107" s="360"/>
      <c r="Q107" s="222"/>
      <c r="R107" s="52"/>
      <c r="S107" s="389"/>
      <c r="T107" s="359"/>
      <c r="U107" s="359"/>
      <c r="V107" s="360"/>
      <c r="W107" s="53"/>
      <c r="X107" s="54">
        <f t="shared" si="172"/>
      </c>
      <c r="Y107" s="55"/>
      <c r="Z107" s="54">
        <f t="shared" si="173"/>
      </c>
      <c r="AA107" s="56"/>
      <c r="AB107" s="57"/>
      <c r="AC107" s="58">
        <f t="shared" si="174"/>
      </c>
      <c r="AD107" s="52"/>
      <c r="AE107" s="389"/>
      <c r="AF107" s="359"/>
      <c r="AG107" s="360"/>
      <c r="AH107" s="53"/>
      <c r="AI107" s="54">
        <f t="shared" si="175"/>
      </c>
      <c r="AJ107" s="55"/>
      <c r="AK107" s="54">
        <f t="shared" si="176"/>
      </c>
      <c r="AL107" s="56"/>
      <c r="AM107" s="57"/>
      <c r="AN107" s="58">
        <f t="shared" si="209"/>
      </c>
      <c r="AO107" s="389"/>
      <c r="AP107" s="415"/>
      <c r="AR107" s="114">
        <f t="shared" si="177"/>
      </c>
      <c r="AS107" s="114">
        <f t="shared" si="178"/>
      </c>
      <c r="AT107" s="114">
        <f t="shared" si="179"/>
      </c>
      <c r="BB107" s="114">
        <f>IF(BD107="","",SUM(BI$34:BI$47)+SUM(BI$72:BI$91)+SUM(BI$50:BI$62)+SUM(BI$93:BI107))</f>
      </c>
      <c r="BC107" s="114">
        <f t="shared" si="180"/>
      </c>
      <c r="BD107" s="114">
        <f t="shared" si="181"/>
      </c>
      <c r="BE107" s="114">
        <f t="shared" si="182"/>
      </c>
      <c r="BF107" s="114">
        <f t="shared" si="183"/>
      </c>
      <c r="BG107" s="114">
        <f t="shared" si="210"/>
      </c>
      <c r="BH107" s="114">
        <f t="shared" si="184"/>
      </c>
      <c r="BI107" s="114">
        <f t="shared" si="211"/>
      </c>
      <c r="BM107" s="218">
        <f>IF(BW107="","",CO$48+SUM(BZ$93:BZ107))</f>
      </c>
      <c r="BN107" s="211">
        <f t="shared" si="185"/>
      </c>
      <c r="BO107" s="114">
        <f t="shared" si="186"/>
      </c>
      <c r="BP107" s="114">
        <f t="shared" si="187"/>
      </c>
      <c r="BR107" s="114">
        <f t="shared" si="188"/>
      </c>
      <c r="BS107" s="114">
        <f t="shared" si="189"/>
      </c>
      <c r="BT107" s="114">
        <f t="shared" si="190"/>
      </c>
      <c r="BU107" s="114">
        <f t="shared" si="191"/>
      </c>
      <c r="BV107" s="114">
        <f t="shared" si="192"/>
      </c>
      <c r="BW107" s="114">
        <f t="shared" si="193"/>
      </c>
      <c r="BX107" s="114">
        <f t="shared" si="194"/>
      </c>
      <c r="BY107" s="114">
        <f t="shared" si="195"/>
      </c>
      <c r="BZ107" s="114">
        <f t="shared" si="196"/>
      </c>
      <c r="CB107" s="218">
        <f>IF(CL107="","",BZ$92+SUM(CO$93:CO107))</f>
      </c>
      <c r="CC107" s="211">
        <f t="shared" si="197"/>
      </c>
      <c r="CD107" s="114">
        <f t="shared" si="198"/>
      </c>
      <c r="CE107" s="114">
        <f t="shared" si="199"/>
      </c>
      <c r="CG107" s="114">
        <f t="shared" si="200"/>
      </c>
      <c r="CH107" s="114">
        <f t="shared" si="201"/>
      </c>
      <c r="CI107" s="114">
        <f t="shared" si="202"/>
      </c>
      <c r="CJ107" s="114">
        <f t="shared" si="203"/>
      </c>
      <c r="CK107" s="114">
        <f t="shared" si="204"/>
      </c>
      <c r="CL107" s="114">
        <f t="shared" si="205"/>
      </c>
      <c r="CM107" s="114">
        <f t="shared" si="206"/>
      </c>
      <c r="CN107" s="114">
        <f t="shared" si="207"/>
      </c>
      <c r="CO107" s="114">
        <f t="shared" si="208"/>
      </c>
    </row>
    <row r="108" spans="1:93" ht="19.5" customHeight="1">
      <c r="A108" s="49">
        <f>IF(E108="","",AR$33+SUM(AR$50:AR$62)+SUM(AR$93:AR108))</f>
      </c>
      <c r="B108" s="203"/>
      <c r="C108" s="204"/>
      <c r="D108" s="181"/>
      <c r="E108" s="302"/>
      <c r="F108" s="358"/>
      <c r="G108" s="359"/>
      <c r="H108" s="360"/>
      <c r="I108" s="456"/>
      <c r="J108" s="457"/>
      <c r="K108" s="457"/>
      <c r="L108" s="457"/>
      <c r="M108" s="358"/>
      <c r="N108" s="359"/>
      <c r="O108" s="359"/>
      <c r="P108" s="360"/>
      <c r="Q108" s="222"/>
      <c r="R108" s="52"/>
      <c r="S108" s="389"/>
      <c r="T108" s="359"/>
      <c r="U108" s="359"/>
      <c r="V108" s="360"/>
      <c r="W108" s="53"/>
      <c r="X108" s="54">
        <f t="shared" si="172"/>
      </c>
      <c r="Y108" s="55"/>
      <c r="Z108" s="54">
        <f t="shared" si="173"/>
      </c>
      <c r="AA108" s="56"/>
      <c r="AB108" s="57"/>
      <c r="AC108" s="58">
        <f t="shared" si="174"/>
      </c>
      <c r="AD108" s="52"/>
      <c r="AE108" s="389"/>
      <c r="AF108" s="359"/>
      <c r="AG108" s="360"/>
      <c r="AH108" s="53"/>
      <c r="AI108" s="54">
        <f t="shared" si="175"/>
      </c>
      <c r="AJ108" s="55"/>
      <c r="AK108" s="54">
        <f t="shared" si="176"/>
      </c>
      <c r="AL108" s="56"/>
      <c r="AM108" s="57"/>
      <c r="AN108" s="58">
        <f t="shared" si="209"/>
      </c>
      <c r="AO108" s="389"/>
      <c r="AP108" s="415"/>
      <c r="AR108" s="114">
        <f t="shared" si="177"/>
      </c>
      <c r="AS108" s="114">
        <f t="shared" si="178"/>
      </c>
      <c r="AT108" s="114">
        <f t="shared" si="179"/>
      </c>
      <c r="BB108" s="114">
        <f>IF(BD108="","",SUM(BI$34:BI$47)+SUM(BI$72:BI$91)+SUM(BI$50:BI$62)+SUM(BI$93:BI108))</f>
      </c>
      <c r="BC108" s="114">
        <f t="shared" si="180"/>
      </c>
      <c r="BD108" s="114">
        <f t="shared" si="181"/>
      </c>
      <c r="BE108" s="114">
        <f t="shared" si="182"/>
      </c>
      <c r="BF108" s="114">
        <f t="shared" si="183"/>
      </c>
      <c r="BG108" s="114">
        <f t="shared" si="210"/>
      </c>
      <c r="BH108" s="114">
        <f t="shared" si="184"/>
      </c>
      <c r="BI108" s="114">
        <f t="shared" si="211"/>
      </c>
      <c r="BM108" s="218">
        <f>IF(BW108="","",CO$48+SUM(BZ$93:BZ108))</f>
      </c>
      <c r="BN108" s="211">
        <f t="shared" si="185"/>
      </c>
      <c r="BO108" s="114">
        <f t="shared" si="186"/>
      </c>
      <c r="BP108" s="114">
        <f t="shared" si="187"/>
      </c>
      <c r="BR108" s="114">
        <f t="shared" si="188"/>
      </c>
      <c r="BS108" s="114">
        <f t="shared" si="189"/>
      </c>
      <c r="BT108" s="114">
        <f t="shared" si="190"/>
      </c>
      <c r="BU108" s="114">
        <f t="shared" si="191"/>
      </c>
      <c r="BV108" s="114">
        <f t="shared" si="192"/>
      </c>
      <c r="BW108" s="114">
        <f t="shared" si="193"/>
      </c>
      <c r="BX108" s="114">
        <f t="shared" si="194"/>
      </c>
      <c r="BY108" s="114">
        <f t="shared" si="195"/>
      </c>
      <c r="BZ108" s="114">
        <f t="shared" si="196"/>
      </c>
      <c r="CB108" s="218">
        <f>IF(CL108="","",BZ$92+SUM(CO$93:CO108))</f>
      </c>
      <c r="CC108" s="211">
        <f t="shared" si="197"/>
      </c>
      <c r="CD108" s="114">
        <f t="shared" si="198"/>
      </c>
      <c r="CE108" s="114">
        <f t="shared" si="199"/>
      </c>
      <c r="CG108" s="114">
        <f t="shared" si="200"/>
      </c>
      <c r="CH108" s="114">
        <f t="shared" si="201"/>
      </c>
      <c r="CI108" s="114">
        <f t="shared" si="202"/>
      </c>
      <c r="CJ108" s="114">
        <f t="shared" si="203"/>
      </c>
      <c r="CK108" s="114">
        <f t="shared" si="204"/>
      </c>
      <c r="CL108" s="114">
        <f t="shared" si="205"/>
      </c>
      <c r="CM108" s="114">
        <f t="shared" si="206"/>
      </c>
      <c r="CN108" s="114">
        <f t="shared" si="207"/>
      </c>
      <c r="CO108" s="114">
        <f t="shared" si="208"/>
      </c>
    </row>
    <row r="109" spans="1:93" ht="19.5" customHeight="1">
      <c r="A109" s="49">
        <f>IF(E109="","",AR$33+SUM(AR$50:AR$62)+SUM(AR$93:AR109))</f>
      </c>
      <c r="B109" s="203"/>
      <c r="C109" s="204"/>
      <c r="D109" s="181"/>
      <c r="E109" s="302"/>
      <c r="F109" s="358"/>
      <c r="G109" s="359"/>
      <c r="H109" s="360"/>
      <c r="I109" s="456"/>
      <c r="J109" s="457"/>
      <c r="K109" s="457"/>
      <c r="L109" s="457"/>
      <c r="M109" s="358"/>
      <c r="N109" s="359"/>
      <c r="O109" s="359"/>
      <c r="P109" s="360"/>
      <c r="Q109" s="222"/>
      <c r="R109" s="52"/>
      <c r="S109" s="389"/>
      <c r="T109" s="359"/>
      <c r="U109" s="359"/>
      <c r="V109" s="360"/>
      <c r="W109" s="53"/>
      <c r="X109" s="54">
        <f t="shared" si="172"/>
      </c>
      <c r="Y109" s="55"/>
      <c r="Z109" s="54">
        <f t="shared" si="173"/>
      </c>
      <c r="AA109" s="56"/>
      <c r="AB109" s="57"/>
      <c r="AC109" s="58">
        <f t="shared" si="174"/>
      </c>
      <c r="AD109" s="52"/>
      <c r="AE109" s="389"/>
      <c r="AF109" s="359"/>
      <c r="AG109" s="360"/>
      <c r="AH109" s="53"/>
      <c r="AI109" s="54">
        <f t="shared" si="175"/>
      </c>
      <c r="AJ109" s="55"/>
      <c r="AK109" s="54">
        <f t="shared" si="176"/>
      </c>
      <c r="AL109" s="56"/>
      <c r="AM109" s="57"/>
      <c r="AN109" s="58">
        <f t="shared" si="209"/>
      </c>
      <c r="AO109" s="389"/>
      <c r="AP109" s="415"/>
      <c r="AR109" s="114">
        <f t="shared" si="177"/>
      </c>
      <c r="AS109" s="114">
        <f t="shared" si="178"/>
      </c>
      <c r="AT109" s="114">
        <f t="shared" si="179"/>
      </c>
      <c r="BB109" s="114">
        <f>IF(BD109="","",SUM(BI$34:BI$47)+SUM(BI$72:BI$91)+SUM(BI$50:BI$62)+SUM(BI$93:BI109))</f>
      </c>
      <c r="BC109" s="114">
        <f t="shared" si="180"/>
      </c>
      <c r="BD109" s="114">
        <f t="shared" si="181"/>
      </c>
      <c r="BE109" s="114">
        <f t="shared" si="182"/>
      </c>
      <c r="BF109" s="114">
        <f t="shared" si="183"/>
      </c>
      <c r="BG109" s="114">
        <f t="shared" si="210"/>
      </c>
      <c r="BH109" s="114">
        <f t="shared" si="184"/>
      </c>
      <c r="BI109" s="114">
        <f t="shared" si="211"/>
      </c>
      <c r="BM109" s="218">
        <f>IF(BW109="","",CO$48+SUM(BZ$93:BZ109))</f>
      </c>
      <c r="BN109" s="211">
        <f t="shared" si="185"/>
      </c>
      <c r="BO109" s="114">
        <f t="shared" si="186"/>
      </c>
      <c r="BP109" s="114">
        <f t="shared" si="187"/>
      </c>
      <c r="BR109" s="114">
        <f t="shared" si="188"/>
      </c>
      <c r="BS109" s="114">
        <f t="shared" si="189"/>
      </c>
      <c r="BT109" s="114">
        <f t="shared" si="190"/>
      </c>
      <c r="BU109" s="114">
        <f t="shared" si="191"/>
      </c>
      <c r="BV109" s="114">
        <f t="shared" si="192"/>
      </c>
      <c r="BW109" s="114">
        <f t="shared" si="193"/>
      </c>
      <c r="BX109" s="114">
        <f t="shared" si="194"/>
      </c>
      <c r="BY109" s="114">
        <f t="shared" si="195"/>
      </c>
      <c r="BZ109" s="114">
        <f t="shared" si="196"/>
      </c>
      <c r="CB109" s="218">
        <f>IF(CL109="","",BZ$92+SUM(CO$93:CO109))</f>
      </c>
      <c r="CC109" s="211">
        <f t="shared" si="197"/>
      </c>
      <c r="CD109" s="114">
        <f t="shared" si="198"/>
      </c>
      <c r="CE109" s="114">
        <f t="shared" si="199"/>
      </c>
      <c r="CG109" s="114">
        <f t="shared" si="200"/>
      </c>
      <c r="CH109" s="114">
        <f t="shared" si="201"/>
      </c>
      <c r="CI109" s="114">
        <f t="shared" si="202"/>
      </c>
      <c r="CJ109" s="114">
        <f t="shared" si="203"/>
      </c>
      <c r="CK109" s="114">
        <f t="shared" si="204"/>
      </c>
      <c r="CL109" s="114">
        <f t="shared" si="205"/>
      </c>
      <c r="CM109" s="114">
        <f t="shared" si="206"/>
      </c>
      <c r="CN109" s="114">
        <f t="shared" si="207"/>
      </c>
      <c r="CO109" s="114">
        <f t="shared" si="208"/>
      </c>
    </row>
    <row r="110" spans="1:93" ht="19.5" customHeight="1">
      <c r="A110" s="49">
        <f>IF(E110="","",AR$33+SUM(AR$50:AR$62)+SUM(AR$93:AR110))</f>
      </c>
      <c r="B110" s="203"/>
      <c r="C110" s="204"/>
      <c r="D110" s="181"/>
      <c r="E110" s="302"/>
      <c r="F110" s="358"/>
      <c r="G110" s="359"/>
      <c r="H110" s="360"/>
      <c r="I110" s="456"/>
      <c r="J110" s="457"/>
      <c r="K110" s="457"/>
      <c r="L110" s="457"/>
      <c r="M110" s="358"/>
      <c r="N110" s="359"/>
      <c r="O110" s="359"/>
      <c r="P110" s="360"/>
      <c r="Q110" s="222"/>
      <c r="R110" s="52"/>
      <c r="S110" s="389"/>
      <c r="T110" s="359"/>
      <c r="U110" s="359"/>
      <c r="V110" s="360"/>
      <c r="W110" s="53"/>
      <c r="X110" s="54">
        <f t="shared" si="172"/>
      </c>
      <c r="Y110" s="55"/>
      <c r="Z110" s="54">
        <f t="shared" si="173"/>
      </c>
      <c r="AA110" s="56"/>
      <c r="AB110" s="57"/>
      <c r="AC110" s="58">
        <f t="shared" si="174"/>
      </c>
      <c r="AD110" s="52"/>
      <c r="AE110" s="389"/>
      <c r="AF110" s="359"/>
      <c r="AG110" s="360"/>
      <c r="AH110" s="53"/>
      <c r="AI110" s="54">
        <f t="shared" si="175"/>
      </c>
      <c r="AJ110" s="55"/>
      <c r="AK110" s="54">
        <f t="shared" si="176"/>
      </c>
      <c r="AL110" s="56"/>
      <c r="AM110" s="57"/>
      <c r="AN110" s="58">
        <f t="shared" si="209"/>
      </c>
      <c r="AO110" s="389"/>
      <c r="AP110" s="415"/>
      <c r="AR110" s="114">
        <f t="shared" si="177"/>
      </c>
      <c r="AS110" s="114">
        <f t="shared" si="178"/>
      </c>
      <c r="AT110" s="114">
        <f t="shared" si="179"/>
      </c>
      <c r="BB110" s="114">
        <f>IF(BD110="","",SUM(BI$34:BI$47)+SUM(BI$72:BI$91)+SUM(BI$50:BI$62)+SUM(BI$93:BI110))</f>
      </c>
      <c r="BC110" s="114">
        <f t="shared" si="180"/>
      </c>
      <c r="BD110" s="114">
        <f t="shared" si="181"/>
      </c>
      <c r="BE110" s="114">
        <f t="shared" si="182"/>
      </c>
      <c r="BF110" s="114">
        <f t="shared" si="183"/>
      </c>
      <c r="BG110" s="114">
        <f t="shared" si="210"/>
      </c>
      <c r="BH110" s="114">
        <f t="shared" si="184"/>
      </c>
      <c r="BI110" s="114">
        <f t="shared" si="211"/>
      </c>
      <c r="BM110" s="218">
        <f>IF(BW110="","",CO$48+SUM(BZ$93:BZ110))</f>
      </c>
      <c r="BN110" s="211">
        <f t="shared" si="185"/>
      </c>
      <c r="BO110" s="114">
        <f t="shared" si="186"/>
      </c>
      <c r="BP110" s="114">
        <f t="shared" si="187"/>
      </c>
      <c r="BR110" s="114">
        <f t="shared" si="188"/>
      </c>
      <c r="BS110" s="114">
        <f t="shared" si="189"/>
      </c>
      <c r="BT110" s="114">
        <f t="shared" si="190"/>
      </c>
      <c r="BU110" s="114">
        <f t="shared" si="191"/>
      </c>
      <c r="BV110" s="114">
        <f t="shared" si="192"/>
      </c>
      <c r="BW110" s="114">
        <f t="shared" si="193"/>
      </c>
      <c r="BX110" s="114">
        <f t="shared" si="194"/>
      </c>
      <c r="BY110" s="114">
        <f t="shared" si="195"/>
      </c>
      <c r="BZ110" s="114">
        <f t="shared" si="196"/>
      </c>
      <c r="CB110" s="218">
        <f>IF(CL110="","",BZ$92+SUM(CO$93:CO110))</f>
      </c>
      <c r="CC110" s="211">
        <f t="shared" si="197"/>
      </c>
      <c r="CD110" s="114">
        <f t="shared" si="198"/>
      </c>
      <c r="CE110" s="114">
        <f t="shared" si="199"/>
      </c>
      <c r="CG110" s="114">
        <f t="shared" si="200"/>
      </c>
      <c r="CH110" s="114">
        <f t="shared" si="201"/>
      </c>
      <c r="CI110" s="114">
        <f t="shared" si="202"/>
      </c>
      <c r="CJ110" s="114">
        <f t="shared" si="203"/>
      </c>
      <c r="CK110" s="114">
        <f t="shared" si="204"/>
      </c>
      <c r="CL110" s="114">
        <f t="shared" si="205"/>
      </c>
      <c r="CM110" s="114">
        <f t="shared" si="206"/>
      </c>
      <c r="CN110" s="114">
        <f t="shared" si="207"/>
      </c>
      <c r="CO110" s="114">
        <f t="shared" si="208"/>
      </c>
    </row>
    <row r="111" spans="1:93" ht="19.5" customHeight="1">
      <c r="A111" s="49">
        <f>IF(E111="","",AR$33+SUM(AR$50:AR$62)+SUM(AR$93:AR111))</f>
      </c>
      <c r="B111" s="203"/>
      <c r="C111" s="204"/>
      <c r="D111" s="181"/>
      <c r="E111" s="302"/>
      <c r="F111" s="358"/>
      <c r="G111" s="359"/>
      <c r="H111" s="360"/>
      <c r="I111" s="456"/>
      <c r="J111" s="457"/>
      <c r="K111" s="457"/>
      <c r="L111" s="457"/>
      <c r="M111" s="358"/>
      <c r="N111" s="359"/>
      <c r="O111" s="359"/>
      <c r="P111" s="360"/>
      <c r="Q111" s="222"/>
      <c r="R111" s="52"/>
      <c r="S111" s="389"/>
      <c r="T111" s="359"/>
      <c r="U111" s="359"/>
      <c r="V111" s="360"/>
      <c r="W111" s="53"/>
      <c r="X111" s="54">
        <f t="shared" si="172"/>
      </c>
      <c r="Y111" s="55"/>
      <c r="Z111" s="54">
        <f t="shared" si="173"/>
      </c>
      <c r="AA111" s="56"/>
      <c r="AB111" s="57"/>
      <c r="AC111" s="58">
        <f t="shared" si="174"/>
      </c>
      <c r="AD111" s="52"/>
      <c r="AE111" s="389"/>
      <c r="AF111" s="359"/>
      <c r="AG111" s="360"/>
      <c r="AH111" s="53"/>
      <c r="AI111" s="54">
        <f t="shared" si="175"/>
      </c>
      <c r="AJ111" s="55"/>
      <c r="AK111" s="54">
        <f t="shared" si="176"/>
      </c>
      <c r="AL111" s="56"/>
      <c r="AM111" s="57"/>
      <c r="AN111" s="58">
        <f t="shared" si="209"/>
      </c>
      <c r="AO111" s="389"/>
      <c r="AP111" s="415"/>
      <c r="AR111" s="114">
        <f t="shared" si="177"/>
      </c>
      <c r="AS111" s="114">
        <f t="shared" si="178"/>
      </c>
      <c r="AT111" s="114">
        <f t="shared" si="179"/>
      </c>
      <c r="BB111" s="114">
        <f>IF(BD111="","",SUM(BI$34:BI$47)+SUM(BI$72:BI$91)+SUM(BI$50:BI$62)+SUM(BI$93:BI111))</f>
      </c>
      <c r="BC111" s="114">
        <f t="shared" si="180"/>
      </c>
      <c r="BD111" s="114">
        <f t="shared" si="181"/>
      </c>
      <c r="BE111" s="114">
        <f t="shared" si="182"/>
      </c>
      <c r="BF111" s="114">
        <f t="shared" si="183"/>
      </c>
      <c r="BG111" s="114">
        <f t="shared" si="210"/>
      </c>
      <c r="BH111" s="114">
        <f t="shared" si="184"/>
      </c>
      <c r="BI111" s="114">
        <f t="shared" si="211"/>
      </c>
      <c r="BM111" s="218">
        <f>IF(BW111="","",CO$48+SUM(BZ$93:BZ111))</f>
      </c>
      <c r="BN111" s="211">
        <f t="shared" si="185"/>
      </c>
      <c r="BO111" s="114">
        <f t="shared" si="186"/>
      </c>
      <c r="BP111" s="114">
        <f t="shared" si="187"/>
      </c>
      <c r="BR111" s="114">
        <f t="shared" si="188"/>
      </c>
      <c r="BS111" s="114">
        <f t="shared" si="189"/>
      </c>
      <c r="BT111" s="114">
        <f t="shared" si="190"/>
      </c>
      <c r="BU111" s="114">
        <f t="shared" si="191"/>
      </c>
      <c r="BV111" s="114">
        <f t="shared" si="192"/>
      </c>
      <c r="BW111" s="114">
        <f t="shared" si="193"/>
      </c>
      <c r="BX111" s="114">
        <f t="shared" si="194"/>
      </c>
      <c r="BY111" s="114">
        <f t="shared" si="195"/>
      </c>
      <c r="BZ111" s="114">
        <f t="shared" si="196"/>
      </c>
      <c r="CB111" s="218">
        <f>IF(CL111="","",BZ$92+SUM(CO$93:CO111))</f>
      </c>
      <c r="CC111" s="211">
        <f t="shared" si="197"/>
      </c>
      <c r="CD111" s="114">
        <f t="shared" si="198"/>
      </c>
      <c r="CE111" s="114">
        <f t="shared" si="199"/>
      </c>
      <c r="CG111" s="114">
        <f t="shared" si="200"/>
      </c>
      <c r="CH111" s="114">
        <f t="shared" si="201"/>
      </c>
      <c r="CI111" s="114">
        <f t="shared" si="202"/>
      </c>
      <c r="CJ111" s="114">
        <f t="shared" si="203"/>
      </c>
      <c r="CK111" s="114">
        <f t="shared" si="204"/>
      </c>
      <c r="CL111" s="114">
        <f t="shared" si="205"/>
      </c>
      <c r="CM111" s="114">
        <f t="shared" si="206"/>
      </c>
      <c r="CN111" s="114">
        <f t="shared" si="207"/>
      </c>
      <c r="CO111" s="114">
        <f t="shared" si="208"/>
      </c>
    </row>
    <row r="112" spans="1:93" ht="19.5" customHeight="1" thickBot="1">
      <c r="A112" s="94">
        <f>IF(E112="","",AR$33+SUM(AR$50:AR$62)+SUM(AR$93:AR112))</f>
      </c>
      <c r="B112" s="206"/>
      <c r="C112" s="207"/>
      <c r="D112" s="188"/>
      <c r="E112" s="307"/>
      <c r="F112" s="365"/>
      <c r="G112" s="366"/>
      <c r="H112" s="367"/>
      <c r="I112" s="525"/>
      <c r="J112" s="526"/>
      <c r="K112" s="526"/>
      <c r="L112" s="526"/>
      <c r="M112" s="365"/>
      <c r="N112" s="366"/>
      <c r="O112" s="366"/>
      <c r="P112" s="367"/>
      <c r="Q112" s="224"/>
      <c r="R112" s="95"/>
      <c r="S112" s="454"/>
      <c r="T112" s="366"/>
      <c r="U112" s="366"/>
      <c r="V112" s="367"/>
      <c r="W112" s="96"/>
      <c r="X112" s="97">
        <f t="shared" si="172"/>
      </c>
      <c r="Y112" s="98"/>
      <c r="Z112" s="97">
        <f t="shared" si="173"/>
      </c>
      <c r="AA112" s="99"/>
      <c r="AB112" s="100"/>
      <c r="AC112" s="101">
        <f t="shared" si="174"/>
      </c>
      <c r="AD112" s="95"/>
      <c r="AE112" s="454"/>
      <c r="AF112" s="366"/>
      <c r="AG112" s="367"/>
      <c r="AH112" s="96"/>
      <c r="AI112" s="97">
        <f t="shared" si="175"/>
      </c>
      <c r="AJ112" s="98"/>
      <c r="AK112" s="97">
        <f t="shared" si="176"/>
      </c>
      <c r="AL112" s="99"/>
      <c r="AM112" s="100"/>
      <c r="AN112" s="101">
        <f t="shared" si="209"/>
      </c>
      <c r="AO112" s="454"/>
      <c r="AP112" s="458"/>
      <c r="AR112" s="114">
        <f>IF(E112="","",1)</f>
      </c>
      <c r="AS112" s="114">
        <f t="shared" si="178"/>
      </c>
      <c r="AT112" s="114">
        <f t="shared" si="179"/>
      </c>
      <c r="BB112" s="114">
        <f>IF(BD112="","",SUM(BI$34:BI$47)+SUM(BI$72:BI$91)+SUM(BI$50:BI$62)+SUM(BI$93:BI112))</f>
      </c>
      <c r="BC112" s="114">
        <f t="shared" si="180"/>
      </c>
      <c r="BD112" s="114">
        <f t="shared" si="181"/>
      </c>
      <c r="BE112" s="114">
        <f t="shared" si="182"/>
      </c>
      <c r="BF112" s="114">
        <f t="shared" si="183"/>
      </c>
      <c r="BG112" s="114">
        <f t="shared" si="210"/>
      </c>
      <c r="BH112" s="114">
        <f t="shared" si="184"/>
      </c>
      <c r="BI112" s="114">
        <f t="shared" si="211"/>
      </c>
      <c r="BM112" s="218">
        <f>IF(BW112="","",CO$48+SUM(BZ$93:BZ112))</f>
      </c>
      <c r="BN112" s="211">
        <f t="shared" si="185"/>
      </c>
      <c r="BO112" s="114">
        <f t="shared" si="186"/>
      </c>
      <c r="BP112" s="114">
        <f t="shared" si="187"/>
      </c>
      <c r="BR112" s="114">
        <f t="shared" si="188"/>
      </c>
      <c r="BS112" s="114">
        <f t="shared" si="189"/>
      </c>
      <c r="BT112" s="114">
        <f t="shared" si="190"/>
      </c>
      <c r="BU112" s="114">
        <f t="shared" si="191"/>
      </c>
      <c r="BV112" s="114">
        <f t="shared" si="192"/>
      </c>
      <c r="BW112" s="114">
        <f t="shared" si="193"/>
      </c>
      <c r="BX112" s="114">
        <f t="shared" si="194"/>
      </c>
      <c r="BY112" s="114">
        <f t="shared" si="195"/>
      </c>
      <c r="BZ112" s="114">
        <f t="shared" si="196"/>
      </c>
      <c r="CB112" s="218">
        <f>IF(CL112="","",BZ$92+SUM(CO$93:CO112))</f>
      </c>
      <c r="CC112" s="211">
        <f t="shared" si="197"/>
      </c>
      <c r="CD112" s="114">
        <f t="shared" si="198"/>
      </c>
      <c r="CE112" s="114">
        <f t="shared" si="199"/>
      </c>
      <c r="CG112" s="114">
        <f t="shared" si="200"/>
      </c>
      <c r="CH112" s="114">
        <f t="shared" si="201"/>
      </c>
      <c r="CI112" s="114">
        <f t="shared" si="202"/>
      </c>
      <c r="CJ112" s="114">
        <f t="shared" si="203"/>
      </c>
      <c r="CK112" s="114">
        <f t="shared" si="204"/>
      </c>
      <c r="CL112" s="114">
        <f t="shared" si="205"/>
      </c>
      <c r="CM112" s="114">
        <f t="shared" si="206"/>
      </c>
      <c r="CN112" s="114">
        <f t="shared" si="207"/>
      </c>
      <c r="CO112" s="114">
        <f t="shared" si="208"/>
      </c>
    </row>
    <row r="114" spans="94:97" ht="13.5">
      <c r="CP114"/>
      <c r="CQ114"/>
      <c r="CR114"/>
      <c r="CS114"/>
    </row>
    <row r="117" spans="98:102" ht="13.5">
      <c r="CT117"/>
      <c r="CU117"/>
      <c r="CV117"/>
      <c r="CW117"/>
      <c r="CX117"/>
    </row>
  </sheetData>
  <sheetProtection sheet="1" selectLockedCells="1"/>
  <mergeCells count="526">
    <mergeCell ref="I59:L59"/>
    <mergeCell ref="I60:L60"/>
    <mergeCell ref="I61:L61"/>
    <mergeCell ref="I56:L56"/>
    <mergeCell ref="I57:L57"/>
    <mergeCell ref="I58:L58"/>
    <mergeCell ref="M58:P58"/>
    <mergeCell ref="I111:L111"/>
    <mergeCell ref="M111:P111"/>
    <mergeCell ref="I112:L112"/>
    <mergeCell ref="M112:P112"/>
    <mergeCell ref="M105:P105"/>
    <mergeCell ref="I106:L106"/>
    <mergeCell ref="M106:P106"/>
    <mergeCell ref="M59:P59"/>
    <mergeCell ref="I103:L103"/>
    <mergeCell ref="I110:L110"/>
    <mergeCell ref="M110:P110"/>
    <mergeCell ref="I104:L104"/>
    <mergeCell ref="M104:P104"/>
    <mergeCell ref="I105:L105"/>
    <mergeCell ref="I107:L107"/>
    <mergeCell ref="M107:P107"/>
    <mergeCell ref="I109:L109"/>
    <mergeCell ref="M109:P109"/>
    <mergeCell ref="M103:P103"/>
    <mergeCell ref="I54:L54"/>
    <mergeCell ref="I55:L55"/>
    <mergeCell ref="M73:P73"/>
    <mergeCell ref="I74:L74"/>
    <mergeCell ref="M74:P74"/>
    <mergeCell ref="I75:L75"/>
    <mergeCell ref="M75:P75"/>
    <mergeCell ref="M57:P57"/>
    <mergeCell ref="I76:L76"/>
    <mergeCell ref="I52:L52"/>
    <mergeCell ref="M50:P50"/>
    <mergeCell ref="M51:P51"/>
    <mergeCell ref="M52:P52"/>
    <mergeCell ref="M53:P53"/>
    <mergeCell ref="M54:P54"/>
    <mergeCell ref="I51:L51"/>
    <mergeCell ref="I53:L53"/>
    <mergeCell ref="M43:P43"/>
    <mergeCell ref="M44:P44"/>
    <mergeCell ref="M45:P45"/>
    <mergeCell ref="I49:L49"/>
    <mergeCell ref="M49:O49"/>
    <mergeCell ref="I46:L46"/>
    <mergeCell ref="I47:L47"/>
    <mergeCell ref="M46:P46"/>
    <mergeCell ref="M47:P47"/>
    <mergeCell ref="F58:H58"/>
    <mergeCell ref="I35:L35"/>
    <mergeCell ref="I40:L40"/>
    <mergeCell ref="I41:L41"/>
    <mergeCell ref="I42:L42"/>
    <mergeCell ref="I43:L43"/>
    <mergeCell ref="I44:L44"/>
    <mergeCell ref="I45:L45"/>
    <mergeCell ref="F55:H55"/>
    <mergeCell ref="F57:H57"/>
    <mergeCell ref="M56:O56"/>
    <mergeCell ref="I38:L38"/>
    <mergeCell ref="I39:L39"/>
    <mergeCell ref="M37:P37"/>
    <mergeCell ref="M41:O41"/>
    <mergeCell ref="M34:O34"/>
    <mergeCell ref="M40:P40"/>
    <mergeCell ref="I34:L34"/>
    <mergeCell ref="M35:P35"/>
    <mergeCell ref="M36:P36"/>
    <mergeCell ref="I79:L79"/>
    <mergeCell ref="M79:P79"/>
    <mergeCell ref="F59:H59"/>
    <mergeCell ref="F60:H60"/>
    <mergeCell ref="F61:H61"/>
    <mergeCell ref="M72:P72"/>
    <mergeCell ref="M61:P61"/>
    <mergeCell ref="I69:P69"/>
    <mergeCell ref="I62:L62"/>
    <mergeCell ref="F72:H72"/>
    <mergeCell ref="I100:L100"/>
    <mergeCell ref="M100:P100"/>
    <mergeCell ref="I97:L97"/>
    <mergeCell ref="M97:P97"/>
    <mergeCell ref="F51:H51"/>
    <mergeCell ref="M82:P82"/>
    <mergeCell ref="M76:P76"/>
    <mergeCell ref="I77:L77"/>
    <mergeCell ref="M77:P77"/>
    <mergeCell ref="F52:H52"/>
    <mergeCell ref="M78:P78"/>
    <mergeCell ref="AO47:AP47"/>
    <mergeCell ref="F53:H53"/>
    <mergeCell ref="F54:H54"/>
    <mergeCell ref="F47:H47"/>
    <mergeCell ref="F50:H50"/>
    <mergeCell ref="S50:V50"/>
    <mergeCell ref="M60:P60"/>
    <mergeCell ref="I50:L50"/>
    <mergeCell ref="M55:P55"/>
    <mergeCell ref="F73:H73"/>
    <mergeCell ref="F74:H74"/>
    <mergeCell ref="F75:H75"/>
    <mergeCell ref="F76:H76"/>
    <mergeCell ref="F70:H70"/>
    <mergeCell ref="E69:H69"/>
    <mergeCell ref="AO44:AP44"/>
    <mergeCell ref="AO45:AP45"/>
    <mergeCell ref="AE44:AG44"/>
    <mergeCell ref="AE46:AG46"/>
    <mergeCell ref="AO37:AP37"/>
    <mergeCell ref="I95:L95"/>
    <mergeCell ref="I88:L88"/>
    <mergeCell ref="M81:P81"/>
    <mergeCell ref="I82:L82"/>
    <mergeCell ref="I78:L78"/>
    <mergeCell ref="AO30:AP32"/>
    <mergeCell ref="AO83:AP83"/>
    <mergeCell ref="AO38:AP38"/>
    <mergeCell ref="AE40:AG40"/>
    <mergeCell ref="AO40:AP40"/>
    <mergeCell ref="AO43:AP43"/>
    <mergeCell ref="AE45:AG45"/>
    <mergeCell ref="AE39:AG39"/>
    <mergeCell ref="AO39:AP39"/>
    <mergeCell ref="AO46:AP46"/>
    <mergeCell ref="AM32:AN32"/>
    <mergeCell ref="S36:V36"/>
    <mergeCell ref="AD30:AD32"/>
    <mergeCell ref="F45:H45"/>
    <mergeCell ref="F46:H46"/>
    <mergeCell ref="AE36:AG36"/>
    <mergeCell ref="AE37:AG37"/>
    <mergeCell ref="AE38:AG38"/>
    <mergeCell ref="I31:P31"/>
    <mergeCell ref="I37:L37"/>
    <mergeCell ref="A16:D16"/>
    <mergeCell ref="A18:D18"/>
    <mergeCell ref="A19:D19"/>
    <mergeCell ref="E19:S19"/>
    <mergeCell ref="E16:T16"/>
    <mergeCell ref="Q31:Q32"/>
    <mergeCell ref="I32:L32"/>
    <mergeCell ref="A25:E25"/>
    <mergeCell ref="A30:A32"/>
    <mergeCell ref="A26:E28"/>
    <mergeCell ref="M38:P38"/>
    <mergeCell ref="M39:P39"/>
    <mergeCell ref="AE43:AG43"/>
    <mergeCell ref="AH31:AL32"/>
    <mergeCell ref="S35:V35"/>
    <mergeCell ref="AE35:AG35"/>
    <mergeCell ref="S37:V37"/>
    <mergeCell ref="S39:V39"/>
    <mergeCell ref="AB32:AC32"/>
    <mergeCell ref="M42:P42"/>
    <mergeCell ref="A12:AH13"/>
    <mergeCell ref="AM31:AN31"/>
    <mergeCell ref="S31:V32"/>
    <mergeCell ref="E18:U18"/>
    <mergeCell ref="R30:R32"/>
    <mergeCell ref="M32:P32"/>
    <mergeCell ref="V19:X19"/>
    <mergeCell ref="Y18:AF18"/>
    <mergeCell ref="Y19:AF19"/>
    <mergeCell ref="T19:U19"/>
    <mergeCell ref="S46:V46"/>
    <mergeCell ref="S45:V45"/>
    <mergeCell ref="S44:V44"/>
    <mergeCell ref="F39:H39"/>
    <mergeCell ref="I101:L101"/>
    <mergeCell ref="M101:P101"/>
    <mergeCell ref="F40:H40"/>
    <mergeCell ref="F42:H42"/>
    <mergeCell ref="F43:H43"/>
    <mergeCell ref="F44:H44"/>
    <mergeCell ref="I36:L36"/>
    <mergeCell ref="I102:L102"/>
    <mergeCell ref="M102:P102"/>
    <mergeCell ref="S47:V47"/>
    <mergeCell ref="S51:V51"/>
    <mergeCell ref="S58:V58"/>
    <mergeCell ref="M96:P96"/>
    <mergeCell ref="M86:P86"/>
    <mergeCell ref="I87:L87"/>
    <mergeCell ref="M87:P87"/>
    <mergeCell ref="AO36:AP36"/>
    <mergeCell ref="AB31:AC31"/>
    <mergeCell ref="AE30:AN30"/>
    <mergeCell ref="S42:V42"/>
    <mergeCell ref="AE42:AG42"/>
    <mergeCell ref="AO42:AP42"/>
    <mergeCell ref="S40:V40"/>
    <mergeCell ref="W31:AA32"/>
    <mergeCell ref="AE31:AG32"/>
    <mergeCell ref="AO35:AP35"/>
    <mergeCell ref="AE47:AG47"/>
    <mergeCell ref="I90:L90"/>
    <mergeCell ref="M90:P90"/>
    <mergeCell ref="I85:L85"/>
    <mergeCell ref="M85:P85"/>
    <mergeCell ref="AE52:AG52"/>
    <mergeCell ref="I83:L83"/>
    <mergeCell ref="M83:P83"/>
    <mergeCell ref="I84:L84"/>
    <mergeCell ref="M84:P84"/>
    <mergeCell ref="M88:P88"/>
    <mergeCell ref="I89:L89"/>
    <mergeCell ref="I91:L91"/>
    <mergeCell ref="M91:P91"/>
    <mergeCell ref="M89:P89"/>
    <mergeCell ref="I93:L93"/>
    <mergeCell ref="M93:P93"/>
    <mergeCell ref="AO52:AP52"/>
    <mergeCell ref="I98:L98"/>
    <mergeCell ref="M98:P98"/>
    <mergeCell ref="I94:L94"/>
    <mergeCell ref="M94:P94"/>
    <mergeCell ref="I86:L86"/>
    <mergeCell ref="I80:L80"/>
    <mergeCell ref="M80:P80"/>
    <mergeCell ref="S62:V62"/>
    <mergeCell ref="AE62:AG62"/>
    <mergeCell ref="I99:L99"/>
    <mergeCell ref="M99:P99"/>
    <mergeCell ref="M95:P95"/>
    <mergeCell ref="I96:L96"/>
    <mergeCell ref="AE57:AG57"/>
    <mergeCell ref="AO57:AP57"/>
    <mergeCell ref="S57:V57"/>
    <mergeCell ref="S59:V59"/>
    <mergeCell ref="AE59:AG59"/>
    <mergeCell ref="AO59:AP59"/>
    <mergeCell ref="AE51:AG51"/>
    <mergeCell ref="AO51:AP51"/>
    <mergeCell ref="AE54:AG54"/>
    <mergeCell ref="AE53:AG53"/>
    <mergeCell ref="AO72:AP72"/>
    <mergeCell ref="AB69:AC69"/>
    <mergeCell ref="A64:AH65"/>
    <mergeCell ref="AO54:AP54"/>
    <mergeCell ref="S55:V55"/>
    <mergeCell ref="AE55:AG55"/>
    <mergeCell ref="AO61:AP61"/>
    <mergeCell ref="AO62:AP62"/>
    <mergeCell ref="A68:A70"/>
    <mergeCell ref="D68:Q68"/>
    <mergeCell ref="AE60:AG60"/>
    <mergeCell ref="AO60:AP60"/>
    <mergeCell ref="AD68:AD70"/>
    <mergeCell ref="M62:P62"/>
    <mergeCell ref="R68:R70"/>
    <mergeCell ref="S68:AC68"/>
    <mergeCell ref="AE68:AN68"/>
    <mergeCell ref="AO68:AP70"/>
    <mergeCell ref="S75:V75"/>
    <mergeCell ref="Q69:Q70"/>
    <mergeCell ref="I70:L70"/>
    <mergeCell ref="M70:P70"/>
    <mergeCell ref="I73:L73"/>
    <mergeCell ref="S72:V72"/>
    <mergeCell ref="I72:L72"/>
    <mergeCell ref="AO73:AP73"/>
    <mergeCell ref="S74:V74"/>
    <mergeCell ref="AO74:AP74"/>
    <mergeCell ref="AE74:AG74"/>
    <mergeCell ref="S69:V70"/>
    <mergeCell ref="W69:AA70"/>
    <mergeCell ref="S73:V73"/>
    <mergeCell ref="AE73:AG73"/>
    <mergeCell ref="AB70:AC70"/>
    <mergeCell ref="AE72:AG72"/>
    <mergeCell ref="AO76:AP76"/>
    <mergeCell ref="S76:V76"/>
    <mergeCell ref="AE76:AG76"/>
    <mergeCell ref="S78:V78"/>
    <mergeCell ref="AE78:AG78"/>
    <mergeCell ref="AO78:AP78"/>
    <mergeCell ref="S77:V77"/>
    <mergeCell ref="AE82:AG82"/>
    <mergeCell ref="S81:V81"/>
    <mergeCell ref="S80:V80"/>
    <mergeCell ref="AE80:AG80"/>
    <mergeCell ref="S79:V79"/>
    <mergeCell ref="AE77:AG77"/>
    <mergeCell ref="AE79:AG79"/>
    <mergeCell ref="AE85:AG85"/>
    <mergeCell ref="S83:V83"/>
    <mergeCell ref="AE83:AG83"/>
    <mergeCell ref="S84:V84"/>
    <mergeCell ref="AE84:AG84"/>
    <mergeCell ref="AO77:AP77"/>
    <mergeCell ref="AO80:AP80"/>
    <mergeCell ref="AO81:AP81"/>
    <mergeCell ref="AO82:AP82"/>
    <mergeCell ref="AE81:AG81"/>
    <mergeCell ref="AO86:AP86"/>
    <mergeCell ref="AE69:AG70"/>
    <mergeCell ref="AH69:AL70"/>
    <mergeCell ref="AM69:AN69"/>
    <mergeCell ref="AO85:AP85"/>
    <mergeCell ref="AM70:AN70"/>
    <mergeCell ref="AO84:AP84"/>
    <mergeCell ref="AO79:AP79"/>
    <mergeCell ref="AO75:AP75"/>
    <mergeCell ref="AE75:AG75"/>
    <mergeCell ref="AO87:AP87"/>
    <mergeCell ref="S88:V88"/>
    <mergeCell ref="AE88:AG88"/>
    <mergeCell ref="AO88:AP88"/>
    <mergeCell ref="S87:V87"/>
    <mergeCell ref="AE87:AG87"/>
    <mergeCell ref="AO91:AP91"/>
    <mergeCell ref="S91:V91"/>
    <mergeCell ref="AE91:AG91"/>
    <mergeCell ref="AO89:AP89"/>
    <mergeCell ref="S90:V90"/>
    <mergeCell ref="AE90:AG90"/>
    <mergeCell ref="AO90:AP90"/>
    <mergeCell ref="S89:V89"/>
    <mergeCell ref="AE89:AG89"/>
    <mergeCell ref="AO93:AP93"/>
    <mergeCell ref="S94:V94"/>
    <mergeCell ref="AE94:AG94"/>
    <mergeCell ref="AO94:AP94"/>
    <mergeCell ref="S93:V93"/>
    <mergeCell ref="AE93:AG93"/>
    <mergeCell ref="AO95:AP95"/>
    <mergeCell ref="S96:V96"/>
    <mergeCell ref="AE96:AG96"/>
    <mergeCell ref="AO96:AP96"/>
    <mergeCell ref="S95:V95"/>
    <mergeCell ref="AE95:AG95"/>
    <mergeCell ref="AO97:AP97"/>
    <mergeCell ref="S98:V98"/>
    <mergeCell ref="AE98:AG98"/>
    <mergeCell ref="AO98:AP98"/>
    <mergeCell ref="S97:V97"/>
    <mergeCell ref="AE97:AG97"/>
    <mergeCell ref="AE101:AG101"/>
    <mergeCell ref="AO99:AP99"/>
    <mergeCell ref="S100:V100"/>
    <mergeCell ref="AE100:AG100"/>
    <mergeCell ref="AO100:AP100"/>
    <mergeCell ref="S99:V99"/>
    <mergeCell ref="AE99:AG99"/>
    <mergeCell ref="AO101:AP101"/>
    <mergeCell ref="AE102:AG102"/>
    <mergeCell ref="AO102:AP102"/>
    <mergeCell ref="S106:V106"/>
    <mergeCell ref="AE106:AG106"/>
    <mergeCell ref="AO106:AP106"/>
    <mergeCell ref="S105:V105"/>
    <mergeCell ref="AE105:AG105"/>
    <mergeCell ref="AE86:AG86"/>
    <mergeCell ref="AO112:AP112"/>
    <mergeCell ref="AO110:AP110"/>
    <mergeCell ref="S111:V111"/>
    <mergeCell ref="AE111:AG111"/>
    <mergeCell ref="AO111:AP111"/>
    <mergeCell ref="S110:V110"/>
    <mergeCell ref="AE110:AG110"/>
    <mergeCell ref="AO109:AP109"/>
    <mergeCell ref="AO107:AP107"/>
    <mergeCell ref="AE112:AG112"/>
    <mergeCell ref="S109:V109"/>
    <mergeCell ref="AE109:AG109"/>
    <mergeCell ref="B31:B32"/>
    <mergeCell ref="C31:C32"/>
    <mergeCell ref="I108:L108"/>
    <mergeCell ref="M108:P108"/>
    <mergeCell ref="S108:V108"/>
    <mergeCell ref="AE108:AG108"/>
    <mergeCell ref="S86:V86"/>
    <mergeCell ref="A23:E23"/>
    <mergeCell ref="A24:E24"/>
    <mergeCell ref="B30:C30"/>
    <mergeCell ref="H25:S25"/>
    <mergeCell ref="S112:V112"/>
    <mergeCell ref="S102:V102"/>
    <mergeCell ref="S101:V101"/>
    <mergeCell ref="S85:V85"/>
    <mergeCell ref="S82:V82"/>
    <mergeCell ref="U23:W23"/>
    <mergeCell ref="A8:A10"/>
    <mergeCell ref="B8:C8"/>
    <mergeCell ref="D8:Q8"/>
    <mergeCell ref="F10:H10"/>
    <mergeCell ref="E9:H9"/>
    <mergeCell ref="AB10:AC10"/>
    <mergeCell ref="AE9:AG10"/>
    <mergeCell ref="B9:B10"/>
    <mergeCell ref="I9:P9"/>
    <mergeCell ref="I10:L10"/>
    <mergeCell ref="M10:P10"/>
    <mergeCell ref="AD8:AD10"/>
    <mergeCell ref="AE8:AN8"/>
    <mergeCell ref="AH9:AL10"/>
    <mergeCell ref="AM9:AN9"/>
    <mergeCell ref="A5:AI6"/>
    <mergeCell ref="AO8:AP10"/>
    <mergeCell ref="C9:C10"/>
    <mergeCell ref="Q9:Q10"/>
    <mergeCell ref="S9:V10"/>
    <mergeCell ref="W9:AA10"/>
    <mergeCell ref="AB9:AC9"/>
    <mergeCell ref="R8:R10"/>
    <mergeCell ref="S8:AC8"/>
    <mergeCell ref="AM10:AN10"/>
    <mergeCell ref="AO108:AP108"/>
    <mergeCell ref="AO103:AP103"/>
    <mergeCell ref="AO104:AP104"/>
    <mergeCell ref="S103:V103"/>
    <mergeCell ref="S104:V104"/>
    <mergeCell ref="AE104:AG104"/>
    <mergeCell ref="AE103:AG103"/>
    <mergeCell ref="S107:V107"/>
    <mergeCell ref="AE107:AG107"/>
    <mergeCell ref="AO105:AP105"/>
    <mergeCell ref="AI28:AJ28"/>
    <mergeCell ref="AI27:AJ27"/>
    <mergeCell ref="AN64:AP64"/>
    <mergeCell ref="AO55:AP55"/>
    <mergeCell ref="AO53:AP53"/>
    <mergeCell ref="AE50:AG50"/>
    <mergeCell ref="AO50:AP50"/>
    <mergeCell ref="AE58:AG58"/>
    <mergeCell ref="AO58:AP58"/>
    <mergeCell ref="AE61:AG61"/>
    <mergeCell ref="A21:E21"/>
    <mergeCell ref="N22:O22"/>
    <mergeCell ref="P22:S22"/>
    <mergeCell ref="P23:S23"/>
    <mergeCell ref="N23:O23"/>
    <mergeCell ref="K22:M22"/>
    <mergeCell ref="K23:M23"/>
    <mergeCell ref="A22:E22"/>
    <mergeCell ref="H23:J23"/>
    <mergeCell ref="H22:J22"/>
    <mergeCell ref="Y21:AC21"/>
    <mergeCell ref="Y23:AC23"/>
    <mergeCell ref="Y22:AC22"/>
    <mergeCell ref="K21:M21"/>
    <mergeCell ref="N21:O21"/>
    <mergeCell ref="P21:S21"/>
    <mergeCell ref="U22:W22"/>
    <mergeCell ref="Y25:AC25"/>
    <mergeCell ref="AB27:AE27"/>
    <mergeCell ref="AB28:AE28"/>
    <mergeCell ref="X27:Y27"/>
    <mergeCell ref="X28:Y28"/>
    <mergeCell ref="F32:H32"/>
    <mergeCell ref="Z28:AA28"/>
    <mergeCell ref="S28:T28"/>
    <mergeCell ref="S27:T27"/>
    <mergeCell ref="Z27:AA27"/>
    <mergeCell ref="S61:V61"/>
    <mergeCell ref="S60:V60"/>
    <mergeCell ref="S52:V52"/>
    <mergeCell ref="U27:W27"/>
    <mergeCell ref="U28:W28"/>
    <mergeCell ref="S53:V53"/>
    <mergeCell ref="S54:V54"/>
    <mergeCell ref="S30:AC30"/>
    <mergeCell ref="S43:V43"/>
    <mergeCell ref="S38:V38"/>
    <mergeCell ref="O27:R27"/>
    <mergeCell ref="O28:R28"/>
    <mergeCell ref="F62:H62"/>
    <mergeCell ref="I81:L81"/>
    <mergeCell ref="F35:H35"/>
    <mergeCell ref="F36:H36"/>
    <mergeCell ref="F37:H37"/>
    <mergeCell ref="F38:H38"/>
    <mergeCell ref="D30:Q30"/>
    <mergeCell ref="E31:H31"/>
    <mergeCell ref="F77:H77"/>
    <mergeCell ref="F78:H78"/>
    <mergeCell ref="F79:H79"/>
    <mergeCell ref="F80:H80"/>
    <mergeCell ref="F93:H93"/>
    <mergeCell ref="F94:H94"/>
    <mergeCell ref="F81:H81"/>
    <mergeCell ref="F82:H82"/>
    <mergeCell ref="F95:H95"/>
    <mergeCell ref="F83:H83"/>
    <mergeCell ref="F84:H84"/>
    <mergeCell ref="F85:H85"/>
    <mergeCell ref="F86:H86"/>
    <mergeCell ref="F87:H87"/>
    <mergeCell ref="F88:H88"/>
    <mergeCell ref="F112:H112"/>
    <mergeCell ref="AG27:AH27"/>
    <mergeCell ref="AG28:AH28"/>
    <mergeCell ref="G27:M27"/>
    <mergeCell ref="G28:M28"/>
    <mergeCell ref="F104:H104"/>
    <mergeCell ref="F105:H105"/>
    <mergeCell ref="F106:H106"/>
    <mergeCell ref="F89:H89"/>
    <mergeCell ref="F90:H90"/>
    <mergeCell ref="AF24:AG24"/>
    <mergeCell ref="Y15:AF15"/>
    <mergeCell ref="AG16:AJ16"/>
    <mergeCell ref="F107:H107"/>
    <mergeCell ref="F100:H100"/>
    <mergeCell ref="F98:H98"/>
    <mergeCell ref="F99:H99"/>
    <mergeCell ref="F96:H96"/>
    <mergeCell ref="F97:H97"/>
    <mergeCell ref="F91:H91"/>
    <mergeCell ref="F111:H111"/>
    <mergeCell ref="F101:H101"/>
    <mergeCell ref="F102:H102"/>
    <mergeCell ref="F103:H103"/>
    <mergeCell ref="F110:H110"/>
    <mergeCell ref="F108:H108"/>
    <mergeCell ref="F109:H109"/>
    <mergeCell ref="AK16:AP16"/>
    <mergeCell ref="U15:X15"/>
    <mergeCell ref="U16:X16"/>
    <mergeCell ref="AH18:AP18"/>
    <mergeCell ref="V18:X18"/>
    <mergeCell ref="Y16:AF16"/>
  </mergeCells>
  <dataValidations count="17">
    <dataValidation type="textLength" operator="equal" allowBlank="1" showInputMessage="1" showErrorMessage="1" imeMode="off" sqref="AJ41 AJ56">
      <formula1>2</formula1>
    </dataValidation>
    <dataValidation type="whole" operator="lessThan" allowBlank="1" showInputMessage="1" showErrorMessage="1" imeMode="off" sqref="AH35 AH50 W34:W47 W93:W112 AH93:AH112 W49:W62">
      <formula1>99</formula1>
    </dataValidation>
    <dataValidation allowBlank="1" showInputMessage="1" showErrorMessage="1" imeMode="off" sqref="Y19:AF19 Q57:Q62 D42:D47 D57:D62 D50:D55 Q35:Q40 D35:D40 Q42:Q47 Q50:Q55 Q93:Q112 D72:D91 Q72:Q91 D93:D112"/>
    <dataValidation type="whole" allowBlank="1" showInputMessage="1" showErrorMessage="1" imeMode="off" sqref="AB27:AB28">
      <formula1>1</formula1>
      <formula2>24</formula2>
    </dataValidation>
    <dataValidation type="whole" allowBlank="1" showInputMessage="1" showErrorMessage="1" imeMode="off" sqref="AG27:AG28">
      <formula1>0</formula1>
      <formula2>60</formula2>
    </dataValidation>
    <dataValidation type="whole" operator="equal" allowBlank="1" showInputMessage="1" showErrorMessage="1" prompt="希望する＝１" imeMode="off" sqref="N27:N28">
      <formula1>1</formula1>
    </dataValidation>
    <dataValidation type="whole" operator="equal" allowBlank="1" showInputMessage="1" showErrorMessage="1" prompt="申込＝１" imeMode="off" sqref="B34 B41 B49 B56">
      <formula1>1</formula1>
    </dataValidation>
    <dataValidation type="whole" operator="equal" allowBlank="1" showInputMessage="1" showErrorMessage="1" prompt="手動＝２" imeMode="off" sqref="AM35:AM40 AM50:AM55 AB49:AB62 AM57:AM62 AM42:AM47 AB34:AB47 AM93:AM112 AB93:AB112">
      <formula1>2</formula1>
    </dataValidation>
    <dataValidation type="whole" operator="lessThanOrEqual" allowBlank="1" showInputMessage="1" showErrorMessage="1" imeMode="off" sqref="U27:U28">
      <formula1>300</formula1>
    </dataValidation>
    <dataValidation type="textLength" allowBlank="1" showInputMessage="1" showErrorMessage="1" imeMode="off" sqref="AJ35:AJ40 AJ50:AJ55 AJ72:AJ91 AL72:AL91 AA72:AA91 Y72:Y91 AJ42:AJ47 AL50:AL62 AA49:AA62 AJ57:AJ62 Y49:Y62 Y34:Y47 AA34:AA47 AL35:AL47 AA93:AA112 AL93:AL112 AJ93:AJ112 Y93:Y112">
      <formula1>1</formula1>
      <formula2>2</formula2>
    </dataValidation>
    <dataValidation allowBlank="1" showInputMessage="1" showErrorMessage="1" imeMode="halfKatakana" sqref="I49:O49 I41:O41 I34:O34 I56:O56"/>
    <dataValidation type="whole" allowBlank="1" showInputMessage="1" showErrorMessage="1" imeMode="off" sqref="Q34 Q56 Q49 Q41">
      <formula1>3</formula1>
      <formula2>3</formula2>
    </dataValidation>
    <dataValidation type="textLength" allowBlank="1" showInputMessage="1" showErrorMessage="1" imeMode="off" sqref="D34 D56 D49 D41">
      <formula1>2</formula1>
      <formula2>4</formula2>
    </dataValidation>
    <dataValidation type="list" allowBlank="1" showInputMessage="1" showErrorMessage="1" sqref="S50:V55 AE57:AG62 AE50:AG55 AE93:AG112 S93:V112 S57:V62">
      <formula1>$AW$33:$AW$48</formula1>
    </dataValidation>
    <dataValidation type="list" allowBlank="1" showInputMessage="1" showErrorMessage="1" sqref="S42:V47 AE72:AG91 AE42:AG47 AE35:AG40 S35:V40 S72:V91">
      <formula1>$AW$11:$AW$26</formula1>
    </dataValidation>
    <dataValidation type="list" allowBlank="1" showInputMessage="1" showErrorMessage="1" sqref="AK16:AP16">
      <formula1>カテゴリー2</formula1>
    </dataValidation>
    <dataValidation allowBlank="1" showInputMessage="1" showErrorMessage="1" imeMode="fullKatakana" sqref="Y15:AF15 I35:P40 I42:P47 I50:P55 I57:P63 I72:P91 I93:P112"/>
  </dataValidations>
  <printOptions horizontalCentered="1" verticalCentered="1"/>
  <pageMargins left="0.1968503937007874" right="0.1968503937007874" top="0.1968503937007874" bottom="0.1968503937007874" header="0.31496062992125984" footer="0.31496062992125984"/>
  <pageSetup horizontalDpi="600" verticalDpi="600" orientation="portrait" paperSize="9" scale="90" r:id="rId1"/>
  <rowBreaks count="1" manualBreakCount="1">
    <brk id="63" max="255" man="1"/>
  </rowBreaks>
</worksheet>
</file>

<file path=xl/worksheets/sheet3.xml><?xml version="1.0" encoding="utf-8"?>
<worksheet xmlns="http://schemas.openxmlformats.org/spreadsheetml/2006/main" xmlns:r="http://schemas.openxmlformats.org/officeDocument/2006/relationships">
  <sheetPr codeName="Sheet6"/>
  <dimension ref="A1:AK209"/>
  <sheetViews>
    <sheetView zoomScalePageLayoutView="0" workbookViewId="0" topLeftCell="A1">
      <pane ySplit="9720" topLeftCell="A206" activePane="topLeft" state="split"/>
      <selection pane="topLeft" activeCell="I6" sqref="I6"/>
      <selection pane="bottomLeft" activeCell="S209" sqref="S209"/>
    </sheetView>
  </sheetViews>
  <sheetFormatPr defaultColWidth="9.00390625" defaultRowHeight="13.5" customHeight="1"/>
  <cols>
    <col min="1" max="2" width="4.75390625" style="0" customWidth="1"/>
    <col min="3" max="3" width="4.375" style="0" customWidth="1"/>
    <col min="4" max="4" width="7.25390625" style="275" customWidth="1"/>
    <col min="5" max="5" width="8.50390625" style="0" customWidth="1"/>
    <col min="6" max="6" width="3.375" style="0" customWidth="1"/>
    <col min="7" max="7" width="7.375" style="0" customWidth="1"/>
    <col min="8" max="8" width="11.25390625" style="0" customWidth="1"/>
    <col min="9" max="9" width="11.625" style="0" customWidth="1"/>
    <col min="10" max="10" width="13.75390625" style="0" customWidth="1"/>
    <col min="11" max="13" width="2.00390625" style="0" customWidth="1"/>
    <col min="14" max="14" width="11.125" style="0" customWidth="1"/>
    <col min="15" max="15" width="12.75390625" style="0" customWidth="1"/>
    <col min="16" max="16" width="2.75390625" style="0" customWidth="1"/>
    <col min="17" max="17" width="5.625" style="0" customWidth="1"/>
    <col min="18" max="18" width="7.75390625" style="0" customWidth="1"/>
    <col min="19" max="20" width="4.625" style="0" customWidth="1"/>
    <col min="21" max="22" width="1.625" style="0" customWidth="1"/>
    <col min="23" max="23" width="7.50390625" style="275" customWidth="1"/>
    <col min="24" max="28" width="1.875" style="0" customWidth="1"/>
    <col min="29" max="29" width="3.875" style="0" customWidth="1"/>
    <col min="30" max="30" width="2.125" style="0" customWidth="1"/>
    <col min="31" max="31" width="3.875" style="0" customWidth="1"/>
    <col min="32" max="32" width="2.125" style="0" customWidth="1"/>
    <col min="33" max="35" width="4.75390625" style="0" customWidth="1"/>
    <col min="36" max="36" width="6.50390625" style="0" customWidth="1"/>
    <col min="37" max="37" width="4.75390625" style="0" customWidth="1"/>
    <col min="38" max="38" width="1.875" style="0" customWidth="1"/>
  </cols>
  <sheetData>
    <row r="1" spans="4:23" s="287" customFormat="1" ht="13.5" customHeight="1">
      <c r="D1" s="288"/>
      <c r="W1" s="288"/>
    </row>
    <row r="2" spans="4:22" s="287" customFormat="1" ht="13.5" customHeight="1">
      <c r="D2" s="288"/>
      <c r="T2" s="288">
        <v>2</v>
      </c>
      <c r="U2" s="288"/>
      <c r="V2" s="288"/>
    </row>
    <row r="3" spans="4:23" s="287" customFormat="1" ht="13.5" customHeight="1">
      <c r="D3" s="288"/>
      <c r="I3" s="287" t="s">
        <v>56</v>
      </c>
      <c r="J3" s="287" t="s">
        <v>305</v>
      </c>
      <c r="K3" s="532"/>
      <c r="L3" s="532"/>
      <c r="M3" s="532"/>
      <c r="R3" s="532" t="s">
        <v>306</v>
      </c>
      <c r="S3" s="532"/>
      <c r="T3" s="287" t="s">
        <v>307</v>
      </c>
      <c r="W3" s="288">
        <v>3</v>
      </c>
    </row>
    <row r="4" spans="6:23" s="287" customFormat="1" ht="13.5" customHeight="1">
      <c r="F4" s="289" t="s">
        <v>308</v>
      </c>
      <c r="G4" s="532">
        <f>IF('申込'!E16="","",'申込'!E16)</f>
      </c>
      <c r="H4" s="532"/>
      <c r="I4" s="288">
        <f>IF('申込'!Y16="","",WIDECHAR('申込'!Y16))</f>
      </c>
      <c r="J4" s="288">
        <f>IF('申込'!Y15="","",WIDECHAR('申込'!Y15))</f>
      </c>
      <c r="K4" s="532"/>
      <c r="L4" s="532"/>
      <c r="M4" s="532"/>
      <c r="R4" s="532">
        <f>IF('申込'!AK16="","",'申込'!AK16)</f>
      </c>
      <c r="S4" s="532"/>
      <c r="T4" s="290">
        <f>IF(ISERROR(VLOOKUP($R4,カテゴリー1,T$2,FALSE))=TRUE,"",IF(VLOOKUP($R4,カテゴリー1,T$2,FALSE)="","",VLOOKUP($R4,カテゴリー1,T$2,FALSE)))</f>
      </c>
      <c r="U4" s="290"/>
      <c r="V4" s="290"/>
      <c r="W4" s="290">
        <f>IF(ISERROR(VLOOKUP($R4,カテゴリー1,W$3,FALSE))=TRUE,"",IF(VLOOKUP($R4,カテゴリー1,W$3,FALSE)="","",VLOOKUP($R4,カテゴリー1,W$3,FALSE)))</f>
      </c>
    </row>
    <row r="5" spans="4:23" s="287" customFormat="1" ht="13.5" customHeight="1">
      <c r="D5" s="288"/>
      <c r="F5" s="289" t="s">
        <v>309</v>
      </c>
      <c r="G5" s="529" t="s">
        <v>353</v>
      </c>
      <c r="H5" s="529"/>
      <c r="I5" s="529"/>
      <c r="J5" s="529"/>
      <c r="K5" s="530">
        <f>IF(ISERROR(VLOOKUP($K4,所属,K$7,FALSE))=TRUE,"","Ｍナシ")</f>
      </c>
      <c r="L5" s="530"/>
      <c r="M5" s="530"/>
      <c r="Q5" s="289" t="s">
        <v>310</v>
      </c>
      <c r="R5" s="531"/>
      <c r="S5" s="531"/>
      <c r="T5" s="290">
        <f>IF(ISERROR(VLOOKUP($R5,カテゴリー1,T$2,FALSE))=TRUE,"",IF(VLOOKUP($R5,カテゴリー1,T$2,FALSE)="","",VLOOKUP($R5,カテゴリー1,T$2,FALSE)))</f>
      </c>
      <c r="U5" s="290"/>
      <c r="V5" s="290"/>
      <c r="W5" s="290">
        <f>IF(ISERROR(VLOOKUP($R5,カテゴリー1,W$7,FALSE))=TRUE,"",IF(VLOOKUP($R5,カテゴリー1,W$7,FALSE)="","",VLOOKUP($R5,カテゴリー1,W$7,FALSE)))</f>
      </c>
    </row>
    <row r="6" spans="4:23" s="287" customFormat="1" ht="13.5" customHeight="1">
      <c r="D6" s="288"/>
      <c r="G6" s="291"/>
      <c r="H6" s="289" t="s">
        <v>310</v>
      </c>
      <c r="I6" s="339"/>
      <c r="J6" s="339"/>
      <c r="K6" s="292"/>
      <c r="L6" s="292"/>
      <c r="W6" s="288">
        <f>IF(W5="",IF(W4="","",W4),W5)</f>
      </c>
    </row>
    <row r="7" spans="3:29" s="287" customFormat="1" ht="13.5" customHeight="1">
      <c r="C7" s="289" t="s">
        <v>311</v>
      </c>
      <c r="D7" s="293">
        <v>2</v>
      </c>
      <c r="E7" s="294">
        <v>5</v>
      </c>
      <c r="G7" s="287">
        <v>5</v>
      </c>
      <c r="H7" s="287">
        <v>5</v>
      </c>
      <c r="I7" s="287">
        <v>4</v>
      </c>
      <c r="J7" s="287">
        <v>6</v>
      </c>
      <c r="N7" s="287">
        <v>3</v>
      </c>
      <c r="O7" s="287">
        <v>4</v>
      </c>
      <c r="Q7" s="293">
        <v>28</v>
      </c>
      <c r="S7" s="287">
        <v>5</v>
      </c>
      <c r="T7" s="287">
        <v>5</v>
      </c>
      <c r="W7" s="288">
        <v>2</v>
      </c>
      <c r="AC7" s="294" t="s">
        <v>312</v>
      </c>
    </row>
    <row r="8" spans="4:37" s="287" customFormat="1" ht="13.5" customHeight="1">
      <c r="D8" s="288"/>
      <c r="W8" s="288"/>
      <c r="AE8" s="287">
        <v>3</v>
      </c>
      <c r="AG8" s="287">
        <v>7</v>
      </c>
      <c r="AH8" s="287">
        <v>3</v>
      </c>
      <c r="AI8" s="287">
        <v>2</v>
      </c>
      <c r="AJ8" s="287">
        <v>4</v>
      </c>
      <c r="AK8" s="287">
        <v>5</v>
      </c>
    </row>
    <row r="9" spans="3:33" s="211" customFormat="1" ht="13.5" customHeight="1">
      <c r="C9" s="295" t="s">
        <v>48</v>
      </c>
      <c r="D9" s="295" t="s">
        <v>313</v>
      </c>
      <c r="E9" s="295" t="s">
        <v>314</v>
      </c>
      <c r="F9" s="295" t="s">
        <v>315</v>
      </c>
      <c r="G9" s="295" t="s">
        <v>316</v>
      </c>
      <c r="H9" s="295" t="s">
        <v>317</v>
      </c>
      <c r="I9" s="295" t="s">
        <v>318</v>
      </c>
      <c r="J9" s="295" t="s">
        <v>319</v>
      </c>
      <c r="K9" s="295" t="s">
        <v>320</v>
      </c>
      <c r="L9" s="295" t="s">
        <v>321</v>
      </c>
      <c r="M9" s="295" t="s">
        <v>322</v>
      </c>
      <c r="N9" s="295" t="s">
        <v>323</v>
      </c>
      <c r="O9" s="295" t="s">
        <v>324</v>
      </c>
      <c r="P9" s="295" t="s">
        <v>325</v>
      </c>
      <c r="Q9" s="295" t="s">
        <v>326</v>
      </c>
      <c r="R9" s="295" t="s">
        <v>327</v>
      </c>
      <c r="S9" s="295" t="s">
        <v>50</v>
      </c>
      <c r="T9" s="295" t="s">
        <v>328</v>
      </c>
      <c r="U9" s="295"/>
      <c r="V9" s="295"/>
      <c r="W9" s="295" t="s">
        <v>329</v>
      </c>
      <c r="X9" s="295" t="s">
        <v>330</v>
      </c>
      <c r="Y9" s="295" t="s">
        <v>331</v>
      </c>
      <c r="Z9" s="295" t="s">
        <v>332</v>
      </c>
      <c r="AA9" s="295" t="s">
        <v>333</v>
      </c>
      <c r="AB9" s="295" t="s">
        <v>334</v>
      </c>
      <c r="AC9" s="295" t="s">
        <v>335</v>
      </c>
      <c r="AG9" s="211" t="s">
        <v>336</v>
      </c>
    </row>
    <row r="10" spans="1:37" s="211" customFormat="1" ht="13.5" customHeight="1">
      <c r="A10" s="211">
        <v>1</v>
      </c>
      <c r="C10" s="296">
        <f>IF(AG10="","",IF(AG10=1,"男","女"))</f>
      </c>
      <c r="D10" s="296">
        <f>IF($AG10="","",VALUE(LEFT($AI10,D$7)))</f>
      </c>
      <c r="E10" s="296">
        <f>IF($AG10="","",RIGHT($AI10,E$7))</f>
      </c>
      <c r="F10" s="297"/>
      <c r="G10" s="296">
        <f>IF($AG10="","",IF(AJ10="","",$AJ10))</f>
      </c>
      <c r="H10" s="297">
        <f>IF($AG10="","",IF(I$6="",IF(I$4="","",I$4),I$6))</f>
      </c>
      <c r="I10" s="297">
        <f>IF($AG10="","",IF(I$6="",IF(I$4="","",I$4),I$6))&amp;IF(AK10="","",AK10)</f>
      </c>
      <c r="J10" s="297">
        <f>IF($AG10="","",IF(J$6="",IF(J$4="","",J$4),J$6))&amp;IF(AK10="","",AK10)</f>
      </c>
      <c r="K10" s="297"/>
      <c r="L10" s="297"/>
      <c r="M10" s="297"/>
      <c r="N10" s="297">
        <f aca="true" t="shared" si="0" ref="N10:O29">IF($AE10="","",IF(VLOOKUP($AE10,選手,N$7,FALSE)="","",VLOOKUP($AE10,選手,N$7,FALSE)))</f>
      </c>
      <c r="O10" s="297">
        <f t="shared" si="0"/>
      </c>
      <c r="P10" s="297"/>
      <c r="Q10" s="296">
        <f aca="true" t="shared" si="1" ref="Q10:Q73">IF($AG10="","",Q$7)</f>
      </c>
      <c r="R10" s="296">
        <f>IF($AG10="","",IF(T$5="",IF(T$4="","",T$4),T$5))</f>
      </c>
      <c r="S10" s="297">
        <f aca="true" t="shared" si="2" ref="S10:S41">IF(AE10="","",IF(W$6=1,0,IF(VLOOKUP($AE10,選手,S$7,FALSE)="","●",IF(ISERROR(VLOOKUP($AE10,選手,S$7,FALSE))=TRUE,"●",VLOOKUP($AE10,選手,S$7,FALSE)))))</f>
      </c>
      <c r="T10" s="297">
        <f>IF(AE10="","",IF(W$6=1,IF(VLOOKUP($AE10,選手,T$7,FALSE)="","●",IF(ISERROR(VALUE(VLOOKUP($AE10,選手,T$7,FALSE)))=TRUE,"●",VLOOKUP($AE10,選手,T$7,FALSE))),IF(S10="","●",IF(ISERROR(VLOOKUP(S10,年齢,2,FALSE))=TRUE,"●",VLOOKUP(S10,年齢,2,FALSE)))))</f>
      </c>
      <c r="U10" s="297"/>
      <c r="V10" s="297"/>
      <c r="W10" s="296">
        <f aca="true" t="shared" si="3" ref="W10:W41">IF(ISERROR(VLOOKUP($AE10,選手,W$7,FALSE))=TRUE,"",IF(VLOOKUP($AE10,選手,W$7,FALSE)="","",VLOOKUP($AE10,選手,W$7,FALSE)))</f>
      </c>
      <c r="X10" s="297"/>
      <c r="Y10" s="297"/>
      <c r="Z10" s="297"/>
      <c r="AA10" s="297"/>
      <c r="AB10" s="297"/>
      <c r="AC10" s="296">
        <f aca="true" t="shared" si="4" ref="AC10:AC73">IF($AG10="","",AC$7)</f>
      </c>
      <c r="AE10" s="211">
        <f>IF(AH10="","",AH10)</f>
      </c>
      <c r="AG10" s="297">
        <f aca="true" t="shared" si="5" ref="AG10:AG41">IF(ISERROR(VLOOKUP($AE10,選手,AG$8,FALSE))=TRUE,"",IF(VLOOKUP($AE10,選手,AG$8,FALSE)="","",VLOOKUP($AE10,選手,AG$8,FALSE)))</f>
      </c>
      <c r="AH10" s="297">
        <f aca="true" t="shared" si="6" ref="AH10:AK29">IF(ISERROR(VLOOKUP($A10,申込１,AH$8,FALSE))=TRUE,IF(ISERROR(VLOOKUP($A10,申込２,AH$8,FALSE))=TRUE,IF(ISERROR(VLOOKUP($A10,リレー,AH$8,FALSE))=TRUE,"",IF(VLOOKUP($A10,リレー,AH$8,FALSE)="","",VLOOKUP($A10,リレー,AH$8,FALSE))),IF(VLOOKUP($A10,申込２,AH$8,FALSE)="","",VLOOKUP($A10,申込２,AH$8,FALSE))),IF(VLOOKUP($A10,申込１,AH$8,FALSE)="","",VLOOKUP($A10,申込１,AH$8,FALSE)))</f>
      </c>
      <c r="AI10" s="297">
        <f t="shared" si="6"/>
      </c>
      <c r="AJ10" s="297">
        <f t="shared" si="6"/>
      </c>
      <c r="AK10" s="297">
        <f t="shared" si="6"/>
      </c>
    </row>
    <row r="11" spans="1:37" s="211" customFormat="1" ht="13.5" customHeight="1">
      <c r="A11" s="211">
        <f>A10+1</f>
        <v>2</v>
      </c>
      <c r="C11" s="296">
        <f aca="true" t="shared" si="7" ref="C11:C74">IF(AG11="","",IF(AG11=1,"男","女"))</f>
      </c>
      <c r="D11" s="296">
        <f aca="true" t="shared" si="8" ref="D11:D74">IF($AG11="","",VALUE(LEFT($AI11,D$7)))</f>
      </c>
      <c r="E11" s="296">
        <f aca="true" t="shared" si="9" ref="E11:E74">IF($AG11="","",RIGHT($AI11,E$7))</f>
      </c>
      <c r="F11" s="297"/>
      <c r="G11" s="296">
        <f aca="true" t="shared" si="10" ref="G11:G74">IF($AG11="","",IF(AJ11="","",$AJ11))</f>
      </c>
      <c r="H11" s="297">
        <f aca="true" t="shared" si="11" ref="H11:H74">IF($AG11="","",IF(I$6="",IF(I$4="","",I$4),I$6))</f>
      </c>
      <c r="I11" s="297">
        <f aca="true" t="shared" si="12" ref="I11:I74">IF($AG11="","",IF(I$6="",IF(I$4="","",I$4),I$6))&amp;IF(AK11="","",AK11)</f>
      </c>
      <c r="J11" s="297">
        <f aca="true" t="shared" si="13" ref="J11:J74">IF($AG11="","",IF(J$6="",IF(J$4="","",J$4),J$6))&amp;IF(AK11="","",AK11)</f>
      </c>
      <c r="K11" s="297"/>
      <c r="L11" s="297"/>
      <c r="M11" s="297"/>
      <c r="N11" s="297">
        <f t="shared" si="0"/>
      </c>
      <c r="O11" s="297">
        <f t="shared" si="0"/>
      </c>
      <c r="P11" s="297"/>
      <c r="Q11" s="296">
        <f t="shared" si="1"/>
      </c>
      <c r="R11" s="296">
        <f aca="true" t="shared" si="14" ref="R11:R74">IF($AG11="","",IF(T$5="",IF(T$4="","",T$4),T$5))</f>
      </c>
      <c r="S11" s="297">
        <f t="shared" si="2"/>
      </c>
      <c r="T11" s="297">
        <f aca="true" t="shared" si="15" ref="T11:T73">IF(AE11="","",IF(W$6=1,IF(VLOOKUP($AE11,選手,T$7,FALSE)="","●",IF(ISERROR(VALUE(VLOOKUP($AE11,選手,T$7,FALSE)))=TRUE,"●",VLOOKUP($AE11,選手,T$7,FALSE))),IF(S11="","●",IF(ISERROR(VLOOKUP(S11,年齢,2,FALSE))=TRUE,"●",VLOOKUP(S11,年齢,2,FALSE)))))</f>
      </c>
      <c r="U11" s="297"/>
      <c r="V11" s="297"/>
      <c r="W11" s="296">
        <f t="shared" si="3"/>
      </c>
      <c r="X11" s="297"/>
      <c r="Y11" s="297"/>
      <c r="Z11" s="297"/>
      <c r="AA11" s="297"/>
      <c r="AB11" s="297"/>
      <c r="AC11" s="296">
        <f t="shared" si="4"/>
      </c>
      <c r="AE11" s="211">
        <f aca="true" t="shared" si="16" ref="AE11:AE74">IF(AH11="","",AH11)</f>
      </c>
      <c r="AG11" s="297">
        <f t="shared" si="5"/>
      </c>
      <c r="AH11" s="297">
        <f t="shared" si="6"/>
      </c>
      <c r="AI11" s="297">
        <f t="shared" si="6"/>
      </c>
      <c r="AJ11" s="297">
        <f t="shared" si="6"/>
      </c>
      <c r="AK11" s="297">
        <f t="shared" si="6"/>
      </c>
    </row>
    <row r="12" spans="1:37" s="211" customFormat="1" ht="13.5" customHeight="1">
      <c r="A12" s="211">
        <f aca="true" t="shared" si="17" ref="A12:A75">A11+1</f>
        <v>3</v>
      </c>
      <c r="C12" s="296">
        <f t="shared" si="7"/>
      </c>
      <c r="D12" s="296">
        <f t="shared" si="8"/>
      </c>
      <c r="E12" s="296">
        <f t="shared" si="9"/>
      </c>
      <c r="F12" s="297"/>
      <c r="G12" s="296">
        <f t="shared" si="10"/>
      </c>
      <c r="H12" s="297">
        <f t="shared" si="11"/>
      </c>
      <c r="I12" s="297">
        <f t="shared" si="12"/>
      </c>
      <c r="J12" s="297">
        <f t="shared" si="13"/>
      </c>
      <c r="K12" s="297"/>
      <c r="L12" s="297"/>
      <c r="M12" s="297"/>
      <c r="N12" s="297">
        <f t="shared" si="0"/>
      </c>
      <c r="O12" s="297">
        <f t="shared" si="0"/>
      </c>
      <c r="P12" s="297"/>
      <c r="Q12" s="296">
        <f t="shared" si="1"/>
      </c>
      <c r="R12" s="296">
        <f t="shared" si="14"/>
      </c>
      <c r="S12" s="297">
        <f t="shared" si="2"/>
      </c>
      <c r="T12" s="297">
        <f t="shared" si="15"/>
      </c>
      <c r="U12" s="297"/>
      <c r="V12" s="297"/>
      <c r="W12" s="296">
        <f t="shared" si="3"/>
      </c>
      <c r="X12" s="297"/>
      <c r="Y12" s="297"/>
      <c r="Z12" s="297"/>
      <c r="AA12" s="297"/>
      <c r="AB12" s="297"/>
      <c r="AC12" s="296">
        <f t="shared" si="4"/>
      </c>
      <c r="AE12" s="211">
        <f t="shared" si="16"/>
      </c>
      <c r="AG12" s="297">
        <f t="shared" si="5"/>
      </c>
      <c r="AH12" s="297">
        <f t="shared" si="6"/>
      </c>
      <c r="AI12" s="297">
        <f t="shared" si="6"/>
      </c>
      <c r="AJ12" s="297">
        <f t="shared" si="6"/>
      </c>
      <c r="AK12" s="297">
        <f t="shared" si="6"/>
      </c>
    </row>
    <row r="13" spans="1:37" s="211" customFormat="1" ht="13.5" customHeight="1">
      <c r="A13" s="211">
        <f t="shared" si="17"/>
        <v>4</v>
      </c>
      <c r="C13" s="296">
        <f t="shared" si="7"/>
      </c>
      <c r="D13" s="296">
        <f t="shared" si="8"/>
      </c>
      <c r="E13" s="296">
        <f t="shared" si="9"/>
      </c>
      <c r="F13" s="297"/>
      <c r="G13" s="296">
        <f t="shared" si="10"/>
      </c>
      <c r="H13" s="297">
        <f t="shared" si="11"/>
      </c>
      <c r="I13" s="297">
        <f t="shared" si="12"/>
      </c>
      <c r="J13" s="297">
        <f t="shared" si="13"/>
      </c>
      <c r="K13" s="297"/>
      <c r="L13" s="297"/>
      <c r="M13" s="297"/>
      <c r="N13" s="297">
        <f t="shared" si="0"/>
      </c>
      <c r="O13" s="297">
        <f t="shared" si="0"/>
      </c>
      <c r="P13" s="297"/>
      <c r="Q13" s="296">
        <f t="shared" si="1"/>
      </c>
      <c r="R13" s="296">
        <f t="shared" si="14"/>
      </c>
      <c r="S13" s="297">
        <f t="shared" si="2"/>
      </c>
      <c r="T13" s="297">
        <f t="shared" si="15"/>
      </c>
      <c r="U13" s="297"/>
      <c r="V13" s="297"/>
      <c r="W13" s="296">
        <f t="shared" si="3"/>
      </c>
      <c r="X13" s="297"/>
      <c r="Y13" s="297"/>
      <c r="Z13" s="297"/>
      <c r="AA13" s="297"/>
      <c r="AB13" s="297"/>
      <c r="AC13" s="296">
        <f t="shared" si="4"/>
      </c>
      <c r="AE13" s="211">
        <f t="shared" si="16"/>
      </c>
      <c r="AG13" s="297">
        <f t="shared" si="5"/>
      </c>
      <c r="AH13" s="297">
        <f t="shared" si="6"/>
      </c>
      <c r="AI13" s="297">
        <f t="shared" si="6"/>
      </c>
      <c r="AJ13" s="297">
        <f t="shared" si="6"/>
      </c>
      <c r="AK13" s="297">
        <f t="shared" si="6"/>
      </c>
    </row>
    <row r="14" spans="1:37" s="211" customFormat="1" ht="13.5" customHeight="1">
      <c r="A14" s="211">
        <f t="shared" si="17"/>
        <v>5</v>
      </c>
      <c r="C14" s="296">
        <f t="shared" si="7"/>
      </c>
      <c r="D14" s="296">
        <f t="shared" si="8"/>
      </c>
      <c r="E14" s="296">
        <f t="shared" si="9"/>
      </c>
      <c r="F14" s="297"/>
      <c r="G14" s="296">
        <f t="shared" si="10"/>
      </c>
      <c r="H14" s="297">
        <f t="shared" si="11"/>
      </c>
      <c r="I14" s="297">
        <f t="shared" si="12"/>
      </c>
      <c r="J14" s="297">
        <f t="shared" si="13"/>
      </c>
      <c r="K14" s="297"/>
      <c r="L14" s="297"/>
      <c r="M14" s="297"/>
      <c r="N14" s="297">
        <f t="shared" si="0"/>
      </c>
      <c r="O14" s="297">
        <f t="shared" si="0"/>
      </c>
      <c r="P14" s="297"/>
      <c r="Q14" s="296">
        <f t="shared" si="1"/>
      </c>
      <c r="R14" s="296">
        <f t="shared" si="14"/>
      </c>
      <c r="S14" s="297">
        <f t="shared" si="2"/>
      </c>
      <c r="T14" s="297">
        <f t="shared" si="15"/>
      </c>
      <c r="U14" s="297"/>
      <c r="V14" s="297"/>
      <c r="W14" s="296">
        <f t="shared" si="3"/>
      </c>
      <c r="X14" s="297"/>
      <c r="Y14" s="297"/>
      <c r="Z14" s="297"/>
      <c r="AA14" s="297"/>
      <c r="AB14" s="297"/>
      <c r="AC14" s="296">
        <f t="shared" si="4"/>
      </c>
      <c r="AE14" s="211">
        <f t="shared" si="16"/>
      </c>
      <c r="AG14" s="297">
        <f t="shared" si="5"/>
      </c>
      <c r="AH14" s="297">
        <f t="shared" si="6"/>
      </c>
      <c r="AI14" s="297">
        <f t="shared" si="6"/>
      </c>
      <c r="AJ14" s="297">
        <f t="shared" si="6"/>
      </c>
      <c r="AK14" s="297">
        <f t="shared" si="6"/>
      </c>
    </row>
    <row r="15" spans="1:37" s="211" customFormat="1" ht="13.5" customHeight="1">
      <c r="A15" s="211">
        <f t="shared" si="17"/>
        <v>6</v>
      </c>
      <c r="C15" s="296">
        <f t="shared" si="7"/>
      </c>
      <c r="D15" s="296">
        <f t="shared" si="8"/>
      </c>
      <c r="E15" s="296">
        <f t="shared" si="9"/>
      </c>
      <c r="F15" s="297"/>
      <c r="G15" s="296">
        <f t="shared" si="10"/>
      </c>
      <c r="H15" s="297">
        <f t="shared" si="11"/>
      </c>
      <c r="I15" s="297">
        <f t="shared" si="12"/>
      </c>
      <c r="J15" s="297">
        <f t="shared" si="13"/>
      </c>
      <c r="K15" s="297"/>
      <c r="L15" s="297"/>
      <c r="M15" s="297"/>
      <c r="N15" s="297">
        <f t="shared" si="0"/>
      </c>
      <c r="O15" s="297">
        <f t="shared" si="0"/>
      </c>
      <c r="P15" s="297"/>
      <c r="Q15" s="296">
        <f t="shared" si="1"/>
      </c>
      <c r="R15" s="296">
        <f t="shared" si="14"/>
      </c>
      <c r="S15" s="297">
        <f t="shared" si="2"/>
      </c>
      <c r="T15" s="297">
        <f t="shared" si="15"/>
      </c>
      <c r="U15" s="297"/>
      <c r="V15" s="297"/>
      <c r="W15" s="296">
        <f t="shared" si="3"/>
      </c>
      <c r="X15" s="297"/>
      <c r="Y15" s="297"/>
      <c r="Z15" s="297"/>
      <c r="AA15" s="297"/>
      <c r="AB15" s="297"/>
      <c r="AC15" s="296">
        <f t="shared" si="4"/>
      </c>
      <c r="AE15" s="211">
        <f t="shared" si="16"/>
      </c>
      <c r="AG15" s="297">
        <f t="shared" si="5"/>
      </c>
      <c r="AH15" s="297">
        <f t="shared" si="6"/>
      </c>
      <c r="AI15" s="297">
        <f t="shared" si="6"/>
      </c>
      <c r="AJ15" s="297">
        <f t="shared" si="6"/>
      </c>
      <c r="AK15" s="297">
        <f t="shared" si="6"/>
      </c>
    </row>
    <row r="16" spans="1:37" s="211" customFormat="1" ht="13.5" customHeight="1">
      <c r="A16" s="211">
        <f t="shared" si="17"/>
        <v>7</v>
      </c>
      <c r="C16" s="296">
        <f t="shared" si="7"/>
      </c>
      <c r="D16" s="296">
        <f t="shared" si="8"/>
      </c>
      <c r="E16" s="296">
        <f t="shared" si="9"/>
      </c>
      <c r="F16" s="297"/>
      <c r="G16" s="296">
        <f t="shared" si="10"/>
      </c>
      <c r="H16" s="297">
        <f t="shared" si="11"/>
      </c>
      <c r="I16" s="297">
        <f t="shared" si="12"/>
      </c>
      <c r="J16" s="297">
        <f t="shared" si="13"/>
      </c>
      <c r="K16" s="297"/>
      <c r="L16" s="297"/>
      <c r="M16" s="297"/>
      <c r="N16" s="297">
        <f t="shared" si="0"/>
      </c>
      <c r="O16" s="297">
        <f t="shared" si="0"/>
      </c>
      <c r="P16" s="297"/>
      <c r="Q16" s="296">
        <f t="shared" si="1"/>
      </c>
      <c r="R16" s="296">
        <f t="shared" si="14"/>
      </c>
      <c r="S16" s="297">
        <f t="shared" si="2"/>
      </c>
      <c r="T16" s="297">
        <f t="shared" si="15"/>
      </c>
      <c r="U16" s="297"/>
      <c r="V16" s="297"/>
      <c r="W16" s="296">
        <f t="shared" si="3"/>
      </c>
      <c r="X16" s="297"/>
      <c r="Y16" s="297"/>
      <c r="Z16" s="297"/>
      <c r="AA16" s="297"/>
      <c r="AB16" s="297"/>
      <c r="AC16" s="296">
        <f t="shared" si="4"/>
      </c>
      <c r="AE16" s="211">
        <f t="shared" si="16"/>
      </c>
      <c r="AG16" s="297">
        <f t="shared" si="5"/>
      </c>
      <c r="AH16" s="297">
        <f t="shared" si="6"/>
      </c>
      <c r="AI16" s="297">
        <f t="shared" si="6"/>
      </c>
      <c r="AJ16" s="297">
        <f t="shared" si="6"/>
      </c>
      <c r="AK16" s="297">
        <f t="shared" si="6"/>
      </c>
    </row>
    <row r="17" spans="1:37" s="211" customFormat="1" ht="13.5" customHeight="1">
      <c r="A17" s="211">
        <f t="shared" si="17"/>
        <v>8</v>
      </c>
      <c r="C17" s="296">
        <f t="shared" si="7"/>
      </c>
      <c r="D17" s="296">
        <f t="shared" si="8"/>
      </c>
      <c r="E17" s="296">
        <f t="shared" si="9"/>
      </c>
      <c r="F17" s="297"/>
      <c r="G17" s="296">
        <f t="shared" si="10"/>
      </c>
      <c r="H17" s="297">
        <f t="shared" si="11"/>
      </c>
      <c r="I17" s="297">
        <f t="shared" si="12"/>
      </c>
      <c r="J17" s="297">
        <f t="shared" si="13"/>
      </c>
      <c r="K17" s="297"/>
      <c r="L17" s="297"/>
      <c r="M17" s="297"/>
      <c r="N17" s="297">
        <f t="shared" si="0"/>
      </c>
      <c r="O17" s="297">
        <f t="shared" si="0"/>
      </c>
      <c r="P17" s="297"/>
      <c r="Q17" s="296">
        <f t="shared" si="1"/>
      </c>
      <c r="R17" s="296">
        <f t="shared" si="14"/>
      </c>
      <c r="S17" s="297">
        <f t="shared" si="2"/>
      </c>
      <c r="T17" s="297">
        <f t="shared" si="15"/>
      </c>
      <c r="U17" s="297"/>
      <c r="V17" s="297"/>
      <c r="W17" s="296">
        <f t="shared" si="3"/>
      </c>
      <c r="X17" s="297"/>
      <c r="Y17" s="297"/>
      <c r="Z17" s="297"/>
      <c r="AA17" s="297"/>
      <c r="AB17" s="297"/>
      <c r="AC17" s="296">
        <f t="shared" si="4"/>
      </c>
      <c r="AE17" s="211">
        <f t="shared" si="16"/>
      </c>
      <c r="AG17" s="297">
        <f t="shared" si="5"/>
      </c>
      <c r="AH17" s="297">
        <f t="shared" si="6"/>
      </c>
      <c r="AI17" s="297">
        <f t="shared" si="6"/>
      </c>
      <c r="AJ17" s="297">
        <f t="shared" si="6"/>
      </c>
      <c r="AK17" s="297">
        <f t="shared" si="6"/>
      </c>
    </row>
    <row r="18" spans="1:37" s="211" customFormat="1" ht="13.5" customHeight="1">
      <c r="A18" s="211">
        <f t="shared" si="17"/>
        <v>9</v>
      </c>
      <c r="C18" s="296">
        <f t="shared" si="7"/>
      </c>
      <c r="D18" s="296">
        <f t="shared" si="8"/>
      </c>
      <c r="E18" s="296">
        <f t="shared" si="9"/>
      </c>
      <c r="F18" s="297"/>
      <c r="G18" s="296">
        <f t="shared" si="10"/>
      </c>
      <c r="H18" s="297">
        <f t="shared" si="11"/>
      </c>
      <c r="I18" s="297">
        <f t="shared" si="12"/>
      </c>
      <c r="J18" s="297">
        <f t="shared" si="13"/>
      </c>
      <c r="K18" s="297"/>
      <c r="L18" s="297"/>
      <c r="M18" s="297"/>
      <c r="N18" s="297">
        <f t="shared" si="0"/>
      </c>
      <c r="O18" s="297">
        <f t="shared" si="0"/>
      </c>
      <c r="P18" s="297"/>
      <c r="Q18" s="296">
        <f t="shared" si="1"/>
      </c>
      <c r="R18" s="296">
        <f t="shared" si="14"/>
      </c>
      <c r="S18" s="297">
        <f t="shared" si="2"/>
      </c>
      <c r="T18" s="297">
        <f t="shared" si="15"/>
      </c>
      <c r="U18" s="297"/>
      <c r="V18" s="297"/>
      <c r="W18" s="296">
        <f t="shared" si="3"/>
      </c>
      <c r="X18" s="297"/>
      <c r="Y18" s="297"/>
      <c r="Z18" s="297"/>
      <c r="AA18" s="297"/>
      <c r="AB18" s="297"/>
      <c r="AC18" s="296">
        <f t="shared" si="4"/>
      </c>
      <c r="AE18" s="211">
        <f t="shared" si="16"/>
      </c>
      <c r="AG18" s="297">
        <f t="shared" si="5"/>
      </c>
      <c r="AH18" s="297">
        <f t="shared" si="6"/>
      </c>
      <c r="AI18" s="297">
        <f t="shared" si="6"/>
      </c>
      <c r="AJ18" s="297">
        <f t="shared" si="6"/>
      </c>
      <c r="AK18" s="297">
        <f t="shared" si="6"/>
      </c>
    </row>
    <row r="19" spans="1:37" s="211" customFormat="1" ht="13.5" customHeight="1">
      <c r="A19" s="211">
        <f t="shared" si="17"/>
        <v>10</v>
      </c>
      <c r="C19" s="296">
        <f t="shared" si="7"/>
      </c>
      <c r="D19" s="296">
        <f t="shared" si="8"/>
      </c>
      <c r="E19" s="296">
        <f t="shared" si="9"/>
      </c>
      <c r="F19" s="297"/>
      <c r="G19" s="296">
        <f t="shared" si="10"/>
      </c>
      <c r="H19" s="297">
        <f t="shared" si="11"/>
      </c>
      <c r="I19" s="297">
        <f t="shared" si="12"/>
      </c>
      <c r="J19" s="297">
        <f t="shared" si="13"/>
      </c>
      <c r="K19" s="297"/>
      <c r="L19" s="297"/>
      <c r="M19" s="297"/>
      <c r="N19" s="297">
        <f t="shared" si="0"/>
      </c>
      <c r="O19" s="297">
        <f t="shared" si="0"/>
      </c>
      <c r="P19" s="297"/>
      <c r="Q19" s="296">
        <f t="shared" si="1"/>
      </c>
      <c r="R19" s="296">
        <f t="shared" si="14"/>
      </c>
      <c r="S19" s="297">
        <f t="shared" si="2"/>
      </c>
      <c r="T19" s="297">
        <f t="shared" si="15"/>
      </c>
      <c r="U19" s="297"/>
      <c r="V19" s="297"/>
      <c r="W19" s="296">
        <f t="shared" si="3"/>
      </c>
      <c r="X19" s="297"/>
      <c r="Y19" s="297"/>
      <c r="Z19" s="297"/>
      <c r="AA19" s="297"/>
      <c r="AB19" s="297"/>
      <c r="AC19" s="296">
        <f t="shared" si="4"/>
      </c>
      <c r="AE19" s="211">
        <f t="shared" si="16"/>
      </c>
      <c r="AG19" s="297">
        <f t="shared" si="5"/>
      </c>
      <c r="AH19" s="297">
        <f t="shared" si="6"/>
      </c>
      <c r="AI19" s="297">
        <f t="shared" si="6"/>
      </c>
      <c r="AJ19" s="297">
        <f t="shared" si="6"/>
      </c>
      <c r="AK19" s="297">
        <f t="shared" si="6"/>
      </c>
    </row>
    <row r="20" spans="1:37" s="211" customFormat="1" ht="13.5" customHeight="1">
      <c r="A20" s="211">
        <f t="shared" si="17"/>
        <v>11</v>
      </c>
      <c r="C20" s="296">
        <f t="shared" si="7"/>
      </c>
      <c r="D20" s="296">
        <f t="shared" si="8"/>
      </c>
      <c r="E20" s="296">
        <f t="shared" si="9"/>
      </c>
      <c r="F20" s="297"/>
      <c r="G20" s="296">
        <f t="shared" si="10"/>
      </c>
      <c r="H20" s="297">
        <f t="shared" si="11"/>
      </c>
      <c r="I20" s="297">
        <f t="shared" si="12"/>
      </c>
      <c r="J20" s="297">
        <f t="shared" si="13"/>
      </c>
      <c r="K20" s="297"/>
      <c r="L20" s="297"/>
      <c r="M20" s="297"/>
      <c r="N20" s="297">
        <f t="shared" si="0"/>
      </c>
      <c r="O20" s="297">
        <f t="shared" si="0"/>
      </c>
      <c r="P20" s="297"/>
      <c r="Q20" s="296">
        <f t="shared" si="1"/>
      </c>
      <c r="R20" s="296">
        <f t="shared" si="14"/>
      </c>
      <c r="S20" s="297">
        <f t="shared" si="2"/>
      </c>
      <c r="T20" s="297">
        <f t="shared" si="15"/>
      </c>
      <c r="U20" s="297"/>
      <c r="V20" s="297"/>
      <c r="W20" s="296">
        <f t="shared" si="3"/>
      </c>
      <c r="X20" s="297"/>
      <c r="Y20" s="297"/>
      <c r="Z20" s="297"/>
      <c r="AA20" s="297"/>
      <c r="AB20" s="297"/>
      <c r="AC20" s="296">
        <f t="shared" si="4"/>
      </c>
      <c r="AE20" s="211">
        <f t="shared" si="16"/>
      </c>
      <c r="AG20" s="297">
        <f t="shared" si="5"/>
      </c>
      <c r="AH20" s="297">
        <f t="shared" si="6"/>
      </c>
      <c r="AI20" s="297">
        <f t="shared" si="6"/>
      </c>
      <c r="AJ20" s="297">
        <f t="shared" si="6"/>
      </c>
      <c r="AK20" s="297">
        <f t="shared" si="6"/>
      </c>
    </row>
    <row r="21" spans="1:37" s="211" customFormat="1" ht="13.5" customHeight="1">
      <c r="A21" s="211">
        <f t="shared" si="17"/>
        <v>12</v>
      </c>
      <c r="C21" s="296">
        <f t="shared" si="7"/>
      </c>
      <c r="D21" s="296">
        <f t="shared" si="8"/>
      </c>
      <c r="E21" s="296">
        <f t="shared" si="9"/>
      </c>
      <c r="F21" s="297"/>
      <c r="G21" s="296">
        <f t="shared" si="10"/>
      </c>
      <c r="H21" s="297">
        <f t="shared" si="11"/>
      </c>
      <c r="I21" s="297">
        <f t="shared" si="12"/>
      </c>
      <c r="J21" s="297">
        <f t="shared" si="13"/>
      </c>
      <c r="K21" s="297"/>
      <c r="L21" s="297"/>
      <c r="M21" s="297"/>
      <c r="N21" s="297">
        <f t="shared" si="0"/>
      </c>
      <c r="O21" s="297">
        <f t="shared" si="0"/>
      </c>
      <c r="P21" s="297"/>
      <c r="Q21" s="296">
        <f t="shared" si="1"/>
      </c>
      <c r="R21" s="296">
        <f t="shared" si="14"/>
      </c>
      <c r="S21" s="297">
        <f t="shared" si="2"/>
      </c>
      <c r="T21" s="297">
        <f t="shared" si="15"/>
      </c>
      <c r="U21" s="297"/>
      <c r="V21" s="297"/>
      <c r="W21" s="296">
        <f t="shared" si="3"/>
      </c>
      <c r="X21" s="297"/>
      <c r="Y21" s="297"/>
      <c r="Z21" s="297"/>
      <c r="AA21" s="297"/>
      <c r="AB21" s="297"/>
      <c r="AC21" s="296">
        <f t="shared" si="4"/>
      </c>
      <c r="AE21" s="211">
        <f t="shared" si="16"/>
      </c>
      <c r="AG21" s="297">
        <f t="shared" si="5"/>
      </c>
      <c r="AH21" s="297">
        <f t="shared" si="6"/>
      </c>
      <c r="AI21" s="297">
        <f t="shared" si="6"/>
      </c>
      <c r="AJ21" s="297">
        <f t="shared" si="6"/>
      </c>
      <c r="AK21" s="297">
        <f t="shared" si="6"/>
      </c>
    </row>
    <row r="22" spans="1:37" s="211" customFormat="1" ht="13.5" customHeight="1">
      <c r="A22" s="211">
        <f t="shared" si="17"/>
        <v>13</v>
      </c>
      <c r="C22" s="296">
        <f t="shared" si="7"/>
      </c>
      <c r="D22" s="296">
        <f t="shared" si="8"/>
      </c>
      <c r="E22" s="296">
        <f t="shared" si="9"/>
      </c>
      <c r="F22" s="297"/>
      <c r="G22" s="296">
        <f t="shared" si="10"/>
      </c>
      <c r="H22" s="297">
        <f t="shared" si="11"/>
      </c>
      <c r="I22" s="297">
        <f t="shared" si="12"/>
      </c>
      <c r="J22" s="297">
        <f t="shared" si="13"/>
      </c>
      <c r="K22" s="297"/>
      <c r="L22" s="297"/>
      <c r="M22" s="297"/>
      <c r="N22" s="297">
        <f t="shared" si="0"/>
      </c>
      <c r="O22" s="297">
        <f t="shared" si="0"/>
      </c>
      <c r="P22" s="297"/>
      <c r="Q22" s="296">
        <f t="shared" si="1"/>
      </c>
      <c r="R22" s="296">
        <f t="shared" si="14"/>
      </c>
      <c r="S22" s="297">
        <f t="shared" si="2"/>
      </c>
      <c r="T22" s="297">
        <f t="shared" si="15"/>
      </c>
      <c r="U22" s="297"/>
      <c r="V22" s="297"/>
      <c r="W22" s="296">
        <f t="shared" si="3"/>
      </c>
      <c r="X22" s="297"/>
      <c r="Y22" s="297"/>
      <c r="Z22" s="297"/>
      <c r="AA22" s="297"/>
      <c r="AB22" s="297"/>
      <c r="AC22" s="296">
        <f t="shared" si="4"/>
      </c>
      <c r="AE22" s="211">
        <f t="shared" si="16"/>
      </c>
      <c r="AG22" s="297">
        <f t="shared" si="5"/>
      </c>
      <c r="AH22" s="297">
        <f t="shared" si="6"/>
      </c>
      <c r="AI22" s="297">
        <f t="shared" si="6"/>
      </c>
      <c r="AJ22" s="297">
        <f t="shared" si="6"/>
      </c>
      <c r="AK22" s="297">
        <f t="shared" si="6"/>
      </c>
    </row>
    <row r="23" spans="1:37" s="211" customFormat="1" ht="13.5" customHeight="1">
      <c r="A23" s="211">
        <f t="shared" si="17"/>
        <v>14</v>
      </c>
      <c r="C23" s="296">
        <f t="shared" si="7"/>
      </c>
      <c r="D23" s="296">
        <f t="shared" si="8"/>
      </c>
      <c r="E23" s="296">
        <f t="shared" si="9"/>
      </c>
      <c r="F23" s="297"/>
      <c r="G23" s="296">
        <f t="shared" si="10"/>
      </c>
      <c r="H23" s="297">
        <f t="shared" si="11"/>
      </c>
      <c r="I23" s="297">
        <f t="shared" si="12"/>
      </c>
      <c r="J23" s="297">
        <f t="shared" si="13"/>
      </c>
      <c r="K23" s="297"/>
      <c r="L23" s="297"/>
      <c r="M23" s="297"/>
      <c r="N23" s="297">
        <f t="shared" si="0"/>
      </c>
      <c r="O23" s="297">
        <f t="shared" si="0"/>
      </c>
      <c r="P23" s="297"/>
      <c r="Q23" s="296">
        <f t="shared" si="1"/>
      </c>
      <c r="R23" s="296">
        <f t="shared" si="14"/>
      </c>
      <c r="S23" s="297">
        <f t="shared" si="2"/>
      </c>
      <c r="T23" s="297">
        <f t="shared" si="15"/>
      </c>
      <c r="U23" s="297"/>
      <c r="V23" s="297"/>
      <c r="W23" s="296">
        <f t="shared" si="3"/>
      </c>
      <c r="X23" s="297"/>
      <c r="Y23" s="297"/>
      <c r="Z23" s="297"/>
      <c r="AA23" s="297"/>
      <c r="AB23" s="297"/>
      <c r="AC23" s="296">
        <f t="shared" si="4"/>
      </c>
      <c r="AE23" s="211">
        <f t="shared" si="16"/>
      </c>
      <c r="AG23" s="297">
        <f t="shared" si="5"/>
      </c>
      <c r="AH23" s="297">
        <f t="shared" si="6"/>
      </c>
      <c r="AI23" s="297">
        <f t="shared" si="6"/>
      </c>
      <c r="AJ23" s="297">
        <f t="shared" si="6"/>
      </c>
      <c r="AK23" s="297">
        <f t="shared" si="6"/>
      </c>
    </row>
    <row r="24" spans="1:37" s="211" customFormat="1" ht="13.5" customHeight="1">
      <c r="A24" s="211">
        <f t="shared" si="17"/>
        <v>15</v>
      </c>
      <c r="C24" s="296">
        <f t="shared" si="7"/>
      </c>
      <c r="D24" s="296">
        <f t="shared" si="8"/>
      </c>
      <c r="E24" s="296">
        <f t="shared" si="9"/>
      </c>
      <c r="F24" s="297"/>
      <c r="G24" s="296">
        <f t="shared" si="10"/>
      </c>
      <c r="H24" s="297">
        <f t="shared" si="11"/>
      </c>
      <c r="I24" s="297">
        <f t="shared" si="12"/>
      </c>
      <c r="J24" s="297">
        <f t="shared" si="13"/>
      </c>
      <c r="K24" s="297"/>
      <c r="L24" s="297"/>
      <c r="M24" s="297"/>
      <c r="N24" s="297">
        <f t="shared" si="0"/>
      </c>
      <c r="O24" s="297">
        <f t="shared" si="0"/>
      </c>
      <c r="P24" s="297"/>
      <c r="Q24" s="296">
        <f t="shared" si="1"/>
      </c>
      <c r="R24" s="296">
        <f t="shared" si="14"/>
      </c>
      <c r="S24" s="297">
        <f t="shared" si="2"/>
      </c>
      <c r="T24" s="297">
        <f t="shared" si="15"/>
      </c>
      <c r="U24" s="297"/>
      <c r="V24" s="297"/>
      <c r="W24" s="296">
        <f t="shared" si="3"/>
      </c>
      <c r="X24" s="297"/>
      <c r="Y24" s="297"/>
      <c r="Z24" s="297"/>
      <c r="AA24" s="297"/>
      <c r="AB24" s="297"/>
      <c r="AC24" s="296">
        <f t="shared" si="4"/>
      </c>
      <c r="AE24" s="211">
        <f t="shared" si="16"/>
      </c>
      <c r="AG24" s="297">
        <f t="shared" si="5"/>
      </c>
      <c r="AH24" s="297">
        <f t="shared" si="6"/>
      </c>
      <c r="AI24" s="297">
        <f t="shared" si="6"/>
      </c>
      <c r="AJ24" s="297">
        <f t="shared" si="6"/>
      </c>
      <c r="AK24" s="297">
        <f t="shared" si="6"/>
      </c>
    </row>
    <row r="25" spans="1:37" s="211" customFormat="1" ht="13.5" customHeight="1">
      <c r="A25" s="211">
        <f t="shared" si="17"/>
        <v>16</v>
      </c>
      <c r="C25" s="296">
        <f t="shared" si="7"/>
      </c>
      <c r="D25" s="296">
        <f t="shared" si="8"/>
      </c>
      <c r="E25" s="296">
        <f t="shared" si="9"/>
      </c>
      <c r="F25" s="297"/>
      <c r="G25" s="296">
        <f t="shared" si="10"/>
      </c>
      <c r="H25" s="297">
        <f t="shared" si="11"/>
      </c>
      <c r="I25" s="297">
        <f t="shared" si="12"/>
      </c>
      <c r="J25" s="297">
        <f t="shared" si="13"/>
      </c>
      <c r="K25" s="297"/>
      <c r="L25" s="297"/>
      <c r="M25" s="297"/>
      <c r="N25" s="297">
        <f t="shared" si="0"/>
      </c>
      <c r="O25" s="297">
        <f t="shared" si="0"/>
      </c>
      <c r="P25" s="297"/>
      <c r="Q25" s="296">
        <f t="shared" si="1"/>
      </c>
      <c r="R25" s="296">
        <f t="shared" si="14"/>
      </c>
      <c r="S25" s="297">
        <f t="shared" si="2"/>
      </c>
      <c r="T25" s="297">
        <f t="shared" si="15"/>
      </c>
      <c r="U25" s="297"/>
      <c r="V25" s="297"/>
      <c r="W25" s="296">
        <f t="shared" si="3"/>
      </c>
      <c r="X25" s="297"/>
      <c r="Y25" s="297"/>
      <c r="Z25" s="297"/>
      <c r="AA25" s="297"/>
      <c r="AB25" s="297"/>
      <c r="AC25" s="296">
        <f t="shared" si="4"/>
      </c>
      <c r="AE25" s="211">
        <f t="shared" si="16"/>
      </c>
      <c r="AG25" s="297">
        <f t="shared" si="5"/>
      </c>
      <c r="AH25" s="297">
        <f t="shared" si="6"/>
      </c>
      <c r="AI25" s="297">
        <f t="shared" si="6"/>
      </c>
      <c r="AJ25" s="297">
        <f t="shared" si="6"/>
      </c>
      <c r="AK25" s="297">
        <f t="shared" si="6"/>
      </c>
    </row>
    <row r="26" spans="1:37" s="211" customFormat="1" ht="13.5" customHeight="1">
      <c r="A26" s="211">
        <f t="shared" si="17"/>
        <v>17</v>
      </c>
      <c r="C26" s="296">
        <f t="shared" si="7"/>
      </c>
      <c r="D26" s="296">
        <f t="shared" si="8"/>
      </c>
      <c r="E26" s="296">
        <f t="shared" si="9"/>
      </c>
      <c r="F26" s="297"/>
      <c r="G26" s="296">
        <f t="shared" si="10"/>
      </c>
      <c r="H26" s="297">
        <f t="shared" si="11"/>
      </c>
      <c r="I26" s="297">
        <f t="shared" si="12"/>
      </c>
      <c r="J26" s="297">
        <f t="shared" si="13"/>
      </c>
      <c r="K26" s="297"/>
      <c r="L26" s="297"/>
      <c r="M26" s="297"/>
      <c r="N26" s="297">
        <f t="shared" si="0"/>
      </c>
      <c r="O26" s="297">
        <f t="shared" si="0"/>
      </c>
      <c r="P26" s="297"/>
      <c r="Q26" s="296">
        <f t="shared" si="1"/>
      </c>
      <c r="R26" s="296">
        <f t="shared" si="14"/>
      </c>
      <c r="S26" s="297">
        <f t="shared" si="2"/>
      </c>
      <c r="T26" s="297">
        <f t="shared" si="15"/>
      </c>
      <c r="U26" s="297"/>
      <c r="V26" s="297"/>
      <c r="W26" s="296">
        <f t="shared" si="3"/>
      </c>
      <c r="X26" s="297"/>
      <c r="Y26" s="297"/>
      <c r="Z26" s="297"/>
      <c r="AA26" s="297"/>
      <c r="AB26" s="297"/>
      <c r="AC26" s="296">
        <f t="shared" si="4"/>
      </c>
      <c r="AE26" s="211">
        <f t="shared" si="16"/>
      </c>
      <c r="AG26" s="297">
        <f t="shared" si="5"/>
      </c>
      <c r="AH26" s="297">
        <f t="shared" si="6"/>
      </c>
      <c r="AI26" s="297">
        <f t="shared" si="6"/>
      </c>
      <c r="AJ26" s="297">
        <f t="shared" si="6"/>
      </c>
      <c r="AK26" s="297">
        <f t="shared" si="6"/>
      </c>
    </row>
    <row r="27" spans="1:37" s="211" customFormat="1" ht="13.5" customHeight="1">
      <c r="A27" s="211">
        <f t="shared" si="17"/>
        <v>18</v>
      </c>
      <c r="C27" s="296">
        <f t="shared" si="7"/>
      </c>
      <c r="D27" s="296">
        <f t="shared" si="8"/>
      </c>
      <c r="E27" s="296">
        <f t="shared" si="9"/>
      </c>
      <c r="F27" s="297"/>
      <c r="G27" s="296">
        <f t="shared" si="10"/>
      </c>
      <c r="H27" s="297">
        <f t="shared" si="11"/>
      </c>
      <c r="I27" s="297">
        <f t="shared" si="12"/>
      </c>
      <c r="J27" s="297">
        <f t="shared" si="13"/>
      </c>
      <c r="K27" s="297"/>
      <c r="L27" s="297"/>
      <c r="M27" s="297"/>
      <c r="N27" s="297">
        <f t="shared" si="0"/>
      </c>
      <c r="O27" s="297">
        <f t="shared" si="0"/>
      </c>
      <c r="P27" s="297"/>
      <c r="Q27" s="296">
        <f t="shared" si="1"/>
      </c>
      <c r="R27" s="296">
        <f t="shared" si="14"/>
      </c>
      <c r="S27" s="297">
        <f t="shared" si="2"/>
      </c>
      <c r="T27" s="297">
        <f t="shared" si="15"/>
      </c>
      <c r="U27" s="297"/>
      <c r="V27" s="297"/>
      <c r="W27" s="296">
        <f t="shared" si="3"/>
      </c>
      <c r="X27" s="297"/>
      <c r="Y27" s="297"/>
      <c r="Z27" s="297"/>
      <c r="AA27" s="297"/>
      <c r="AB27" s="297"/>
      <c r="AC27" s="296">
        <f t="shared" si="4"/>
      </c>
      <c r="AE27" s="211">
        <f t="shared" si="16"/>
      </c>
      <c r="AG27" s="297">
        <f t="shared" si="5"/>
      </c>
      <c r="AH27" s="297">
        <f t="shared" si="6"/>
      </c>
      <c r="AI27" s="297">
        <f t="shared" si="6"/>
      </c>
      <c r="AJ27" s="297">
        <f t="shared" si="6"/>
      </c>
      <c r="AK27" s="297">
        <f t="shared" si="6"/>
      </c>
    </row>
    <row r="28" spans="1:37" s="211" customFormat="1" ht="13.5" customHeight="1">
      <c r="A28" s="211">
        <f t="shared" si="17"/>
        <v>19</v>
      </c>
      <c r="C28" s="296">
        <f t="shared" si="7"/>
      </c>
      <c r="D28" s="296">
        <f t="shared" si="8"/>
      </c>
      <c r="E28" s="296">
        <f t="shared" si="9"/>
      </c>
      <c r="F28" s="297"/>
      <c r="G28" s="296">
        <f t="shared" si="10"/>
      </c>
      <c r="H28" s="297">
        <f t="shared" si="11"/>
      </c>
      <c r="I28" s="297">
        <f t="shared" si="12"/>
      </c>
      <c r="J28" s="297">
        <f t="shared" si="13"/>
      </c>
      <c r="K28" s="297"/>
      <c r="L28" s="297"/>
      <c r="M28" s="297"/>
      <c r="N28" s="297">
        <f t="shared" si="0"/>
      </c>
      <c r="O28" s="297">
        <f t="shared" si="0"/>
      </c>
      <c r="P28" s="297"/>
      <c r="Q28" s="296">
        <f t="shared" si="1"/>
      </c>
      <c r="R28" s="296">
        <f t="shared" si="14"/>
      </c>
      <c r="S28" s="297">
        <f t="shared" si="2"/>
      </c>
      <c r="T28" s="297">
        <f t="shared" si="15"/>
      </c>
      <c r="U28" s="297"/>
      <c r="V28" s="297"/>
      <c r="W28" s="296">
        <f t="shared" si="3"/>
      </c>
      <c r="X28" s="297"/>
      <c r="Y28" s="297"/>
      <c r="Z28" s="297"/>
      <c r="AA28" s="297"/>
      <c r="AB28" s="297"/>
      <c r="AC28" s="296">
        <f t="shared" si="4"/>
      </c>
      <c r="AE28" s="211">
        <f t="shared" si="16"/>
      </c>
      <c r="AG28" s="297">
        <f t="shared" si="5"/>
      </c>
      <c r="AH28" s="297">
        <f t="shared" si="6"/>
      </c>
      <c r="AI28" s="297">
        <f t="shared" si="6"/>
      </c>
      <c r="AJ28" s="297">
        <f t="shared" si="6"/>
      </c>
      <c r="AK28" s="297">
        <f t="shared" si="6"/>
      </c>
    </row>
    <row r="29" spans="1:37" s="211" customFormat="1" ht="13.5" customHeight="1">
      <c r="A29" s="211">
        <f t="shared" si="17"/>
        <v>20</v>
      </c>
      <c r="C29" s="296">
        <f t="shared" si="7"/>
      </c>
      <c r="D29" s="296">
        <f t="shared" si="8"/>
      </c>
      <c r="E29" s="296">
        <f t="shared" si="9"/>
      </c>
      <c r="F29" s="297"/>
      <c r="G29" s="296">
        <f t="shared" si="10"/>
      </c>
      <c r="H29" s="297">
        <f t="shared" si="11"/>
      </c>
      <c r="I29" s="297">
        <f t="shared" si="12"/>
      </c>
      <c r="J29" s="297">
        <f t="shared" si="13"/>
      </c>
      <c r="K29" s="297"/>
      <c r="L29" s="297"/>
      <c r="M29" s="297"/>
      <c r="N29" s="297">
        <f t="shared" si="0"/>
      </c>
      <c r="O29" s="297">
        <f t="shared" si="0"/>
      </c>
      <c r="P29" s="297"/>
      <c r="Q29" s="296">
        <f t="shared" si="1"/>
      </c>
      <c r="R29" s="296">
        <f t="shared" si="14"/>
      </c>
      <c r="S29" s="297">
        <f t="shared" si="2"/>
      </c>
      <c r="T29" s="297">
        <f t="shared" si="15"/>
      </c>
      <c r="U29" s="297"/>
      <c r="V29" s="297"/>
      <c r="W29" s="296">
        <f t="shared" si="3"/>
      </c>
      <c r="X29" s="297"/>
      <c r="Y29" s="297"/>
      <c r="Z29" s="297"/>
      <c r="AA29" s="297"/>
      <c r="AB29" s="297"/>
      <c r="AC29" s="296">
        <f t="shared" si="4"/>
      </c>
      <c r="AE29" s="211">
        <f t="shared" si="16"/>
      </c>
      <c r="AG29" s="297">
        <f t="shared" si="5"/>
      </c>
      <c r="AH29" s="297">
        <f t="shared" si="6"/>
      </c>
      <c r="AI29" s="297">
        <f t="shared" si="6"/>
      </c>
      <c r="AJ29" s="297">
        <f t="shared" si="6"/>
      </c>
      <c r="AK29" s="297">
        <f t="shared" si="6"/>
      </c>
    </row>
    <row r="30" spans="1:37" s="211" customFormat="1" ht="13.5" customHeight="1">
      <c r="A30" s="211">
        <f t="shared" si="17"/>
        <v>21</v>
      </c>
      <c r="C30" s="296">
        <f t="shared" si="7"/>
      </c>
      <c r="D30" s="296">
        <f t="shared" si="8"/>
      </c>
      <c r="E30" s="296">
        <f t="shared" si="9"/>
      </c>
      <c r="F30" s="297"/>
      <c r="G30" s="296">
        <f t="shared" si="10"/>
      </c>
      <c r="H30" s="297">
        <f t="shared" si="11"/>
      </c>
      <c r="I30" s="297">
        <f t="shared" si="12"/>
      </c>
      <c r="J30" s="297">
        <f t="shared" si="13"/>
      </c>
      <c r="K30" s="297"/>
      <c r="L30" s="297"/>
      <c r="M30" s="297"/>
      <c r="N30" s="297">
        <f aca="true" t="shared" si="18" ref="N30:O49">IF($AE30="","",IF(VLOOKUP($AE30,選手,N$7,FALSE)="","",VLOOKUP($AE30,選手,N$7,FALSE)))</f>
      </c>
      <c r="O30" s="297">
        <f t="shared" si="18"/>
      </c>
      <c r="P30" s="297"/>
      <c r="Q30" s="296">
        <f t="shared" si="1"/>
      </c>
      <c r="R30" s="296">
        <f t="shared" si="14"/>
      </c>
      <c r="S30" s="297">
        <f t="shared" si="2"/>
      </c>
      <c r="T30" s="297">
        <f t="shared" si="15"/>
      </c>
      <c r="U30" s="297"/>
      <c r="V30" s="297"/>
      <c r="W30" s="296">
        <f t="shared" si="3"/>
      </c>
      <c r="X30" s="297"/>
      <c r="Y30" s="297"/>
      <c r="Z30" s="297"/>
      <c r="AA30" s="297"/>
      <c r="AB30" s="297"/>
      <c r="AC30" s="296">
        <f t="shared" si="4"/>
      </c>
      <c r="AE30" s="211">
        <f t="shared" si="16"/>
      </c>
      <c r="AG30" s="297">
        <f t="shared" si="5"/>
      </c>
      <c r="AH30" s="297">
        <f aca="true" t="shared" si="19" ref="AH30:AK49">IF(ISERROR(VLOOKUP($A30,申込１,AH$8,FALSE))=TRUE,IF(ISERROR(VLOOKUP($A30,申込２,AH$8,FALSE))=TRUE,IF(ISERROR(VLOOKUP($A30,リレー,AH$8,FALSE))=TRUE,"",IF(VLOOKUP($A30,リレー,AH$8,FALSE)="","",VLOOKUP($A30,リレー,AH$8,FALSE))),IF(VLOOKUP($A30,申込２,AH$8,FALSE)="","",VLOOKUP($A30,申込２,AH$8,FALSE))),IF(VLOOKUP($A30,申込１,AH$8,FALSE)="","",VLOOKUP($A30,申込１,AH$8,FALSE)))</f>
      </c>
      <c r="AI30" s="297">
        <f t="shared" si="19"/>
      </c>
      <c r="AJ30" s="297">
        <f t="shared" si="19"/>
      </c>
      <c r="AK30" s="297">
        <f t="shared" si="19"/>
      </c>
    </row>
    <row r="31" spans="1:37" s="211" customFormat="1" ht="13.5" customHeight="1">
      <c r="A31" s="211">
        <f t="shared" si="17"/>
        <v>22</v>
      </c>
      <c r="C31" s="296">
        <f t="shared" si="7"/>
      </c>
      <c r="D31" s="296">
        <f t="shared" si="8"/>
      </c>
      <c r="E31" s="296">
        <f t="shared" si="9"/>
      </c>
      <c r="F31" s="297"/>
      <c r="G31" s="296">
        <f t="shared" si="10"/>
      </c>
      <c r="H31" s="297">
        <f t="shared" si="11"/>
      </c>
      <c r="I31" s="297">
        <f t="shared" si="12"/>
      </c>
      <c r="J31" s="297">
        <f t="shared" si="13"/>
      </c>
      <c r="K31" s="297"/>
      <c r="L31" s="297"/>
      <c r="M31" s="297"/>
      <c r="N31" s="297">
        <f t="shared" si="18"/>
      </c>
      <c r="O31" s="297">
        <f t="shared" si="18"/>
      </c>
      <c r="P31" s="297"/>
      <c r="Q31" s="296">
        <f t="shared" si="1"/>
      </c>
      <c r="R31" s="296">
        <f t="shared" si="14"/>
      </c>
      <c r="S31" s="297">
        <f t="shared" si="2"/>
      </c>
      <c r="T31" s="297">
        <f t="shared" si="15"/>
      </c>
      <c r="U31" s="297"/>
      <c r="V31" s="297"/>
      <c r="W31" s="296">
        <f t="shared" si="3"/>
      </c>
      <c r="X31" s="297"/>
      <c r="Y31" s="297"/>
      <c r="Z31" s="297"/>
      <c r="AA31" s="297"/>
      <c r="AB31" s="297"/>
      <c r="AC31" s="296">
        <f t="shared" si="4"/>
      </c>
      <c r="AE31" s="211">
        <f t="shared" si="16"/>
      </c>
      <c r="AG31" s="297">
        <f t="shared" si="5"/>
      </c>
      <c r="AH31" s="297">
        <f t="shared" si="19"/>
      </c>
      <c r="AI31" s="297">
        <f t="shared" si="19"/>
      </c>
      <c r="AJ31" s="297">
        <f t="shared" si="19"/>
      </c>
      <c r="AK31" s="297">
        <f t="shared" si="19"/>
      </c>
    </row>
    <row r="32" spans="1:37" s="211" customFormat="1" ht="13.5" customHeight="1">
      <c r="A32" s="211">
        <f t="shared" si="17"/>
        <v>23</v>
      </c>
      <c r="C32" s="296">
        <f t="shared" si="7"/>
      </c>
      <c r="D32" s="296">
        <f t="shared" si="8"/>
      </c>
      <c r="E32" s="296">
        <f t="shared" si="9"/>
      </c>
      <c r="F32" s="297"/>
      <c r="G32" s="296">
        <f t="shared" si="10"/>
      </c>
      <c r="H32" s="297">
        <f t="shared" si="11"/>
      </c>
      <c r="I32" s="297">
        <f t="shared" si="12"/>
      </c>
      <c r="J32" s="297">
        <f t="shared" si="13"/>
      </c>
      <c r="K32" s="297"/>
      <c r="L32" s="297"/>
      <c r="M32" s="297"/>
      <c r="N32" s="297">
        <f t="shared" si="18"/>
      </c>
      <c r="O32" s="297">
        <f t="shared" si="18"/>
      </c>
      <c r="P32" s="297"/>
      <c r="Q32" s="296">
        <f t="shared" si="1"/>
      </c>
      <c r="R32" s="296">
        <f t="shared" si="14"/>
      </c>
      <c r="S32" s="297">
        <f t="shared" si="2"/>
      </c>
      <c r="T32" s="297">
        <f t="shared" si="15"/>
      </c>
      <c r="U32" s="297"/>
      <c r="V32" s="297"/>
      <c r="W32" s="296">
        <f t="shared" si="3"/>
      </c>
      <c r="X32" s="297"/>
      <c r="Y32" s="297"/>
      <c r="Z32" s="297"/>
      <c r="AA32" s="297"/>
      <c r="AB32" s="297"/>
      <c r="AC32" s="296">
        <f t="shared" si="4"/>
      </c>
      <c r="AE32" s="211">
        <f t="shared" si="16"/>
      </c>
      <c r="AG32" s="297">
        <f t="shared" si="5"/>
      </c>
      <c r="AH32" s="297">
        <f t="shared" si="19"/>
      </c>
      <c r="AI32" s="297">
        <f t="shared" si="19"/>
      </c>
      <c r="AJ32" s="297">
        <f t="shared" si="19"/>
      </c>
      <c r="AK32" s="297">
        <f t="shared" si="19"/>
      </c>
    </row>
    <row r="33" spans="1:37" s="211" customFormat="1" ht="13.5" customHeight="1">
      <c r="A33" s="211">
        <f t="shared" si="17"/>
        <v>24</v>
      </c>
      <c r="C33" s="296">
        <f t="shared" si="7"/>
      </c>
      <c r="D33" s="296">
        <f t="shared" si="8"/>
      </c>
      <c r="E33" s="296">
        <f t="shared" si="9"/>
      </c>
      <c r="F33" s="297"/>
      <c r="G33" s="296">
        <f t="shared" si="10"/>
      </c>
      <c r="H33" s="297">
        <f t="shared" si="11"/>
      </c>
      <c r="I33" s="297">
        <f t="shared" si="12"/>
      </c>
      <c r="J33" s="297">
        <f t="shared" si="13"/>
      </c>
      <c r="K33" s="297"/>
      <c r="L33" s="297"/>
      <c r="M33" s="297"/>
      <c r="N33" s="297">
        <f t="shared" si="18"/>
      </c>
      <c r="O33" s="297">
        <f t="shared" si="18"/>
      </c>
      <c r="P33" s="297"/>
      <c r="Q33" s="296">
        <f t="shared" si="1"/>
      </c>
      <c r="R33" s="296">
        <f t="shared" si="14"/>
      </c>
      <c r="S33" s="297">
        <f t="shared" si="2"/>
      </c>
      <c r="T33" s="297">
        <f t="shared" si="15"/>
      </c>
      <c r="U33" s="297"/>
      <c r="V33" s="297"/>
      <c r="W33" s="296">
        <f t="shared" si="3"/>
      </c>
      <c r="X33" s="297"/>
      <c r="Y33" s="297"/>
      <c r="Z33" s="297"/>
      <c r="AA33" s="297"/>
      <c r="AB33" s="297"/>
      <c r="AC33" s="296">
        <f t="shared" si="4"/>
      </c>
      <c r="AE33" s="211">
        <f t="shared" si="16"/>
      </c>
      <c r="AG33" s="297">
        <f t="shared" si="5"/>
      </c>
      <c r="AH33" s="297">
        <f t="shared" si="19"/>
      </c>
      <c r="AI33" s="297">
        <f t="shared" si="19"/>
      </c>
      <c r="AJ33" s="297">
        <f t="shared" si="19"/>
      </c>
      <c r="AK33" s="297">
        <f t="shared" si="19"/>
      </c>
    </row>
    <row r="34" spans="1:37" s="211" customFormat="1" ht="13.5" customHeight="1">
      <c r="A34" s="211">
        <f t="shared" si="17"/>
        <v>25</v>
      </c>
      <c r="C34" s="296">
        <f t="shared" si="7"/>
      </c>
      <c r="D34" s="296">
        <f t="shared" si="8"/>
      </c>
      <c r="E34" s="296">
        <f t="shared" si="9"/>
      </c>
      <c r="F34" s="297"/>
      <c r="G34" s="296">
        <f t="shared" si="10"/>
      </c>
      <c r="H34" s="297">
        <f t="shared" si="11"/>
      </c>
      <c r="I34" s="297">
        <f t="shared" si="12"/>
      </c>
      <c r="J34" s="297">
        <f t="shared" si="13"/>
      </c>
      <c r="K34" s="297"/>
      <c r="L34" s="297"/>
      <c r="M34" s="297"/>
      <c r="N34" s="297">
        <f t="shared" si="18"/>
      </c>
      <c r="O34" s="297">
        <f t="shared" si="18"/>
      </c>
      <c r="P34" s="297"/>
      <c r="Q34" s="296">
        <f t="shared" si="1"/>
      </c>
      <c r="R34" s="296">
        <f t="shared" si="14"/>
      </c>
      <c r="S34" s="297">
        <f t="shared" si="2"/>
      </c>
      <c r="T34" s="297">
        <f t="shared" si="15"/>
      </c>
      <c r="U34" s="297"/>
      <c r="V34" s="297"/>
      <c r="W34" s="296">
        <f t="shared" si="3"/>
      </c>
      <c r="X34" s="297"/>
      <c r="Y34" s="297"/>
      <c r="Z34" s="297"/>
      <c r="AA34" s="297"/>
      <c r="AB34" s="297"/>
      <c r="AC34" s="296">
        <f t="shared" si="4"/>
      </c>
      <c r="AE34" s="211">
        <f t="shared" si="16"/>
      </c>
      <c r="AG34" s="297">
        <f t="shared" si="5"/>
      </c>
      <c r="AH34" s="297">
        <f t="shared" si="19"/>
      </c>
      <c r="AI34" s="297">
        <f t="shared" si="19"/>
      </c>
      <c r="AJ34" s="297">
        <f t="shared" si="19"/>
      </c>
      <c r="AK34" s="297">
        <f t="shared" si="19"/>
      </c>
    </row>
    <row r="35" spans="1:37" s="211" customFormat="1" ht="13.5" customHeight="1">
      <c r="A35" s="211">
        <f t="shared" si="17"/>
        <v>26</v>
      </c>
      <c r="C35" s="296">
        <f t="shared" si="7"/>
      </c>
      <c r="D35" s="296">
        <f t="shared" si="8"/>
      </c>
      <c r="E35" s="296">
        <f t="shared" si="9"/>
      </c>
      <c r="F35" s="297"/>
      <c r="G35" s="296">
        <f t="shared" si="10"/>
      </c>
      <c r="H35" s="297">
        <f t="shared" si="11"/>
      </c>
      <c r="I35" s="297">
        <f t="shared" si="12"/>
      </c>
      <c r="J35" s="297">
        <f t="shared" si="13"/>
      </c>
      <c r="K35" s="297"/>
      <c r="L35" s="297"/>
      <c r="M35" s="297"/>
      <c r="N35" s="297">
        <f t="shared" si="18"/>
      </c>
      <c r="O35" s="297">
        <f t="shared" si="18"/>
      </c>
      <c r="P35" s="297"/>
      <c r="Q35" s="296">
        <f t="shared" si="1"/>
      </c>
      <c r="R35" s="296">
        <f t="shared" si="14"/>
      </c>
      <c r="S35" s="297">
        <f t="shared" si="2"/>
      </c>
      <c r="T35" s="297">
        <f t="shared" si="15"/>
      </c>
      <c r="U35" s="297"/>
      <c r="V35" s="297"/>
      <c r="W35" s="296">
        <f t="shared" si="3"/>
      </c>
      <c r="X35" s="297"/>
      <c r="Y35" s="297"/>
      <c r="Z35" s="297"/>
      <c r="AA35" s="297"/>
      <c r="AB35" s="297"/>
      <c r="AC35" s="296">
        <f t="shared" si="4"/>
      </c>
      <c r="AE35" s="211">
        <f t="shared" si="16"/>
      </c>
      <c r="AG35" s="297">
        <f t="shared" si="5"/>
      </c>
      <c r="AH35" s="297">
        <f t="shared" si="19"/>
      </c>
      <c r="AI35" s="297">
        <f t="shared" si="19"/>
      </c>
      <c r="AJ35" s="297">
        <f t="shared" si="19"/>
      </c>
      <c r="AK35" s="297">
        <f t="shared" si="19"/>
      </c>
    </row>
    <row r="36" spans="1:37" s="211" customFormat="1" ht="13.5" customHeight="1">
      <c r="A36" s="211">
        <f t="shared" si="17"/>
        <v>27</v>
      </c>
      <c r="C36" s="296">
        <f t="shared" si="7"/>
      </c>
      <c r="D36" s="296">
        <f t="shared" si="8"/>
      </c>
      <c r="E36" s="296">
        <f t="shared" si="9"/>
      </c>
      <c r="F36" s="297"/>
      <c r="G36" s="296">
        <f t="shared" si="10"/>
      </c>
      <c r="H36" s="297">
        <f t="shared" si="11"/>
      </c>
      <c r="I36" s="297">
        <f t="shared" si="12"/>
      </c>
      <c r="J36" s="297">
        <f t="shared" si="13"/>
      </c>
      <c r="K36" s="297"/>
      <c r="L36" s="297"/>
      <c r="M36" s="297"/>
      <c r="N36" s="297">
        <f t="shared" si="18"/>
      </c>
      <c r="O36" s="297">
        <f t="shared" si="18"/>
      </c>
      <c r="P36" s="297"/>
      <c r="Q36" s="296">
        <f t="shared" si="1"/>
      </c>
      <c r="R36" s="296">
        <f t="shared" si="14"/>
      </c>
      <c r="S36" s="297">
        <f t="shared" si="2"/>
      </c>
      <c r="T36" s="297">
        <f t="shared" si="15"/>
      </c>
      <c r="U36" s="297"/>
      <c r="V36" s="297"/>
      <c r="W36" s="296">
        <f t="shared" si="3"/>
      </c>
      <c r="X36" s="297"/>
      <c r="Y36" s="297"/>
      <c r="Z36" s="297"/>
      <c r="AA36" s="297"/>
      <c r="AB36" s="297"/>
      <c r="AC36" s="296">
        <f t="shared" si="4"/>
      </c>
      <c r="AE36" s="211">
        <f t="shared" si="16"/>
      </c>
      <c r="AG36" s="297">
        <f t="shared" si="5"/>
      </c>
      <c r="AH36" s="297">
        <f t="shared" si="19"/>
      </c>
      <c r="AI36" s="297">
        <f t="shared" si="19"/>
      </c>
      <c r="AJ36" s="297">
        <f t="shared" si="19"/>
      </c>
      <c r="AK36" s="297">
        <f t="shared" si="19"/>
      </c>
    </row>
    <row r="37" spans="1:37" s="211" customFormat="1" ht="13.5" customHeight="1">
      <c r="A37" s="211">
        <f t="shared" si="17"/>
        <v>28</v>
      </c>
      <c r="C37" s="296">
        <f t="shared" si="7"/>
      </c>
      <c r="D37" s="296">
        <f t="shared" si="8"/>
      </c>
      <c r="E37" s="296">
        <f t="shared" si="9"/>
      </c>
      <c r="F37" s="297"/>
      <c r="G37" s="296">
        <f t="shared" si="10"/>
      </c>
      <c r="H37" s="297">
        <f t="shared" si="11"/>
      </c>
      <c r="I37" s="297">
        <f t="shared" si="12"/>
      </c>
      <c r="J37" s="297">
        <f t="shared" si="13"/>
      </c>
      <c r="K37" s="297"/>
      <c r="L37" s="297"/>
      <c r="M37" s="297"/>
      <c r="N37" s="297">
        <f t="shared" si="18"/>
      </c>
      <c r="O37" s="297">
        <f t="shared" si="18"/>
      </c>
      <c r="P37" s="297"/>
      <c r="Q37" s="296">
        <f t="shared" si="1"/>
      </c>
      <c r="R37" s="296">
        <f t="shared" si="14"/>
      </c>
      <c r="S37" s="297">
        <f t="shared" si="2"/>
      </c>
      <c r="T37" s="297">
        <f t="shared" si="15"/>
      </c>
      <c r="U37" s="297"/>
      <c r="V37" s="297"/>
      <c r="W37" s="296">
        <f t="shared" si="3"/>
      </c>
      <c r="X37" s="297"/>
      <c r="Y37" s="297"/>
      <c r="Z37" s="297"/>
      <c r="AA37" s="297"/>
      <c r="AB37" s="297"/>
      <c r="AC37" s="296">
        <f t="shared" si="4"/>
      </c>
      <c r="AE37" s="211">
        <f t="shared" si="16"/>
      </c>
      <c r="AG37" s="297">
        <f t="shared" si="5"/>
      </c>
      <c r="AH37" s="297">
        <f t="shared" si="19"/>
      </c>
      <c r="AI37" s="297">
        <f t="shared" si="19"/>
      </c>
      <c r="AJ37" s="297">
        <f t="shared" si="19"/>
      </c>
      <c r="AK37" s="297">
        <f t="shared" si="19"/>
      </c>
    </row>
    <row r="38" spans="1:37" s="211" customFormat="1" ht="13.5" customHeight="1">
      <c r="A38" s="211">
        <f t="shared" si="17"/>
        <v>29</v>
      </c>
      <c r="C38" s="296">
        <f t="shared" si="7"/>
      </c>
      <c r="D38" s="296">
        <f t="shared" si="8"/>
      </c>
      <c r="E38" s="296">
        <f t="shared" si="9"/>
      </c>
      <c r="F38" s="297"/>
      <c r="G38" s="296">
        <f t="shared" si="10"/>
      </c>
      <c r="H38" s="297">
        <f t="shared" si="11"/>
      </c>
      <c r="I38" s="297">
        <f t="shared" si="12"/>
      </c>
      <c r="J38" s="297">
        <f t="shared" si="13"/>
      </c>
      <c r="K38" s="297"/>
      <c r="L38" s="297"/>
      <c r="M38" s="297"/>
      <c r="N38" s="297">
        <f t="shared" si="18"/>
      </c>
      <c r="O38" s="297">
        <f t="shared" si="18"/>
      </c>
      <c r="P38" s="297"/>
      <c r="Q38" s="296">
        <f t="shared" si="1"/>
      </c>
      <c r="R38" s="296">
        <f t="shared" si="14"/>
      </c>
      <c r="S38" s="297">
        <f t="shared" si="2"/>
      </c>
      <c r="T38" s="297">
        <f t="shared" si="15"/>
      </c>
      <c r="U38" s="297"/>
      <c r="V38" s="297"/>
      <c r="W38" s="296">
        <f t="shared" si="3"/>
      </c>
      <c r="X38" s="297"/>
      <c r="Y38" s="297"/>
      <c r="Z38" s="297"/>
      <c r="AA38" s="297"/>
      <c r="AB38" s="297"/>
      <c r="AC38" s="296">
        <f t="shared" si="4"/>
      </c>
      <c r="AE38" s="211">
        <f t="shared" si="16"/>
      </c>
      <c r="AG38" s="297">
        <f t="shared" si="5"/>
      </c>
      <c r="AH38" s="297">
        <f t="shared" si="19"/>
      </c>
      <c r="AI38" s="297">
        <f t="shared" si="19"/>
      </c>
      <c r="AJ38" s="297">
        <f t="shared" si="19"/>
      </c>
      <c r="AK38" s="297">
        <f t="shared" si="19"/>
      </c>
    </row>
    <row r="39" spans="1:37" s="211" customFormat="1" ht="13.5" customHeight="1">
      <c r="A39" s="211">
        <f t="shared" si="17"/>
        <v>30</v>
      </c>
      <c r="C39" s="296">
        <f t="shared" si="7"/>
      </c>
      <c r="D39" s="296">
        <f t="shared" si="8"/>
      </c>
      <c r="E39" s="296">
        <f t="shared" si="9"/>
      </c>
      <c r="F39" s="297"/>
      <c r="G39" s="296">
        <f t="shared" si="10"/>
      </c>
      <c r="H39" s="297">
        <f t="shared" si="11"/>
      </c>
      <c r="I39" s="297">
        <f t="shared" si="12"/>
      </c>
      <c r="J39" s="297">
        <f t="shared" si="13"/>
      </c>
      <c r="K39" s="297"/>
      <c r="L39" s="297"/>
      <c r="M39" s="297"/>
      <c r="N39" s="297">
        <f t="shared" si="18"/>
      </c>
      <c r="O39" s="297">
        <f t="shared" si="18"/>
      </c>
      <c r="P39" s="297"/>
      <c r="Q39" s="296">
        <f t="shared" si="1"/>
      </c>
      <c r="R39" s="296">
        <f t="shared" si="14"/>
      </c>
      <c r="S39" s="297">
        <f t="shared" si="2"/>
      </c>
      <c r="T39" s="297">
        <f t="shared" si="15"/>
      </c>
      <c r="U39" s="297"/>
      <c r="V39" s="297"/>
      <c r="W39" s="296">
        <f t="shared" si="3"/>
      </c>
      <c r="X39" s="297"/>
      <c r="Y39" s="297"/>
      <c r="Z39" s="297"/>
      <c r="AA39" s="297"/>
      <c r="AB39" s="297"/>
      <c r="AC39" s="296">
        <f t="shared" si="4"/>
      </c>
      <c r="AE39" s="211">
        <f t="shared" si="16"/>
      </c>
      <c r="AG39" s="297">
        <f t="shared" si="5"/>
      </c>
      <c r="AH39" s="297">
        <f t="shared" si="19"/>
      </c>
      <c r="AI39" s="297">
        <f t="shared" si="19"/>
      </c>
      <c r="AJ39" s="297">
        <f t="shared" si="19"/>
      </c>
      <c r="AK39" s="297">
        <f t="shared" si="19"/>
      </c>
    </row>
    <row r="40" spans="1:37" s="211" customFormat="1" ht="13.5" customHeight="1">
      <c r="A40" s="211">
        <f t="shared" si="17"/>
        <v>31</v>
      </c>
      <c r="C40" s="296">
        <f t="shared" si="7"/>
      </c>
      <c r="D40" s="296">
        <f t="shared" si="8"/>
      </c>
      <c r="E40" s="296">
        <f t="shared" si="9"/>
      </c>
      <c r="F40" s="297"/>
      <c r="G40" s="296">
        <f t="shared" si="10"/>
      </c>
      <c r="H40" s="297">
        <f t="shared" si="11"/>
      </c>
      <c r="I40" s="297">
        <f t="shared" si="12"/>
      </c>
      <c r="J40" s="297">
        <f t="shared" si="13"/>
      </c>
      <c r="K40" s="297"/>
      <c r="L40" s="297"/>
      <c r="M40" s="297"/>
      <c r="N40" s="297">
        <f t="shared" si="18"/>
      </c>
      <c r="O40" s="297">
        <f t="shared" si="18"/>
      </c>
      <c r="P40" s="297"/>
      <c r="Q40" s="296">
        <f t="shared" si="1"/>
      </c>
      <c r="R40" s="296">
        <f t="shared" si="14"/>
      </c>
      <c r="S40" s="297">
        <f t="shared" si="2"/>
      </c>
      <c r="T40" s="297">
        <f t="shared" si="15"/>
      </c>
      <c r="U40" s="297"/>
      <c r="V40" s="297"/>
      <c r="W40" s="296">
        <f t="shared" si="3"/>
      </c>
      <c r="X40" s="297"/>
      <c r="Y40" s="297"/>
      <c r="Z40" s="297"/>
      <c r="AA40" s="297"/>
      <c r="AB40" s="297"/>
      <c r="AC40" s="296">
        <f t="shared" si="4"/>
      </c>
      <c r="AE40" s="211">
        <f t="shared" si="16"/>
      </c>
      <c r="AG40" s="297">
        <f t="shared" si="5"/>
      </c>
      <c r="AH40" s="297">
        <f t="shared" si="19"/>
      </c>
      <c r="AI40" s="297">
        <f t="shared" si="19"/>
      </c>
      <c r="AJ40" s="297">
        <f t="shared" si="19"/>
      </c>
      <c r="AK40" s="297">
        <f t="shared" si="19"/>
      </c>
    </row>
    <row r="41" spans="1:37" s="211" customFormat="1" ht="13.5" customHeight="1">
      <c r="A41" s="211">
        <f t="shared" si="17"/>
        <v>32</v>
      </c>
      <c r="C41" s="296">
        <f t="shared" si="7"/>
      </c>
      <c r="D41" s="296">
        <f t="shared" si="8"/>
      </c>
      <c r="E41" s="296">
        <f t="shared" si="9"/>
      </c>
      <c r="F41" s="297"/>
      <c r="G41" s="296">
        <f t="shared" si="10"/>
      </c>
      <c r="H41" s="297">
        <f t="shared" si="11"/>
      </c>
      <c r="I41" s="297">
        <f t="shared" si="12"/>
      </c>
      <c r="J41" s="297">
        <f t="shared" si="13"/>
      </c>
      <c r="K41" s="297"/>
      <c r="L41" s="297"/>
      <c r="M41" s="297"/>
      <c r="N41" s="297">
        <f t="shared" si="18"/>
      </c>
      <c r="O41" s="297">
        <f t="shared" si="18"/>
      </c>
      <c r="P41" s="297"/>
      <c r="Q41" s="296">
        <f t="shared" si="1"/>
      </c>
      <c r="R41" s="296">
        <f t="shared" si="14"/>
      </c>
      <c r="S41" s="297">
        <f t="shared" si="2"/>
      </c>
      <c r="T41" s="297">
        <f t="shared" si="15"/>
      </c>
      <c r="U41" s="297"/>
      <c r="V41" s="297"/>
      <c r="W41" s="296">
        <f t="shared" si="3"/>
      </c>
      <c r="X41" s="297"/>
      <c r="Y41" s="297"/>
      <c r="Z41" s="297"/>
      <c r="AA41" s="297"/>
      <c r="AB41" s="297"/>
      <c r="AC41" s="296">
        <f t="shared" si="4"/>
      </c>
      <c r="AE41" s="211">
        <f t="shared" si="16"/>
      </c>
      <c r="AG41" s="297">
        <f t="shared" si="5"/>
      </c>
      <c r="AH41" s="297">
        <f t="shared" si="19"/>
      </c>
      <c r="AI41" s="297">
        <f t="shared" si="19"/>
      </c>
      <c r="AJ41" s="297">
        <f t="shared" si="19"/>
      </c>
      <c r="AK41" s="297">
        <f t="shared" si="19"/>
      </c>
    </row>
    <row r="42" spans="1:37" s="211" customFormat="1" ht="13.5" customHeight="1">
      <c r="A42" s="211">
        <f t="shared" si="17"/>
        <v>33</v>
      </c>
      <c r="C42" s="296">
        <f t="shared" si="7"/>
      </c>
      <c r="D42" s="296">
        <f t="shared" si="8"/>
      </c>
      <c r="E42" s="296">
        <f t="shared" si="9"/>
      </c>
      <c r="F42" s="297"/>
      <c r="G42" s="296">
        <f t="shared" si="10"/>
      </c>
      <c r="H42" s="297">
        <f t="shared" si="11"/>
      </c>
      <c r="I42" s="297">
        <f t="shared" si="12"/>
      </c>
      <c r="J42" s="297">
        <f t="shared" si="13"/>
      </c>
      <c r="K42" s="297"/>
      <c r="L42" s="297"/>
      <c r="M42" s="297"/>
      <c r="N42" s="297">
        <f t="shared" si="18"/>
      </c>
      <c r="O42" s="297">
        <f t="shared" si="18"/>
      </c>
      <c r="P42" s="297"/>
      <c r="Q42" s="296">
        <f t="shared" si="1"/>
      </c>
      <c r="R42" s="296">
        <f t="shared" si="14"/>
      </c>
      <c r="S42" s="297">
        <f aca="true" t="shared" si="20" ref="S42:S73">IF(AE42="","",IF(W$6=1,0,IF(VLOOKUP($AE42,選手,S$7,FALSE)="","●",IF(ISERROR(VLOOKUP($AE42,選手,S$7,FALSE))=TRUE,"●",VLOOKUP($AE42,選手,S$7,FALSE)))))</f>
      </c>
      <c r="T42" s="297">
        <f t="shared" si="15"/>
      </c>
      <c r="U42" s="297"/>
      <c r="V42" s="297"/>
      <c r="W42" s="296">
        <f aca="true" t="shared" si="21" ref="W42:W73">IF(ISERROR(VLOOKUP($AE42,選手,W$7,FALSE))=TRUE,"",IF(VLOOKUP($AE42,選手,W$7,FALSE)="","",VLOOKUP($AE42,選手,W$7,FALSE)))</f>
      </c>
      <c r="X42" s="297"/>
      <c r="Y42" s="297"/>
      <c r="Z42" s="297"/>
      <c r="AA42" s="297"/>
      <c r="AB42" s="297"/>
      <c r="AC42" s="296">
        <f t="shared" si="4"/>
      </c>
      <c r="AE42" s="211">
        <f t="shared" si="16"/>
      </c>
      <c r="AG42" s="297">
        <f aca="true" t="shared" si="22" ref="AG42:AG73">IF(ISERROR(VLOOKUP($AE42,選手,AG$8,FALSE))=TRUE,"",IF(VLOOKUP($AE42,選手,AG$8,FALSE)="","",VLOOKUP($AE42,選手,AG$8,FALSE)))</f>
      </c>
      <c r="AH42" s="297">
        <f t="shared" si="19"/>
      </c>
      <c r="AI42" s="297">
        <f t="shared" si="19"/>
      </c>
      <c r="AJ42" s="297">
        <f t="shared" si="19"/>
      </c>
      <c r="AK42" s="297">
        <f t="shared" si="19"/>
      </c>
    </row>
    <row r="43" spans="1:37" s="211" customFormat="1" ht="13.5" customHeight="1">
      <c r="A43" s="211">
        <f t="shared" si="17"/>
        <v>34</v>
      </c>
      <c r="C43" s="296">
        <f t="shared" si="7"/>
      </c>
      <c r="D43" s="296">
        <f t="shared" si="8"/>
      </c>
      <c r="E43" s="296">
        <f t="shared" si="9"/>
      </c>
      <c r="F43" s="297"/>
      <c r="G43" s="296">
        <f t="shared" si="10"/>
      </c>
      <c r="H43" s="297">
        <f t="shared" si="11"/>
      </c>
      <c r="I43" s="297">
        <f t="shared" si="12"/>
      </c>
      <c r="J43" s="297">
        <f t="shared" si="13"/>
      </c>
      <c r="K43" s="297"/>
      <c r="L43" s="297"/>
      <c r="M43" s="297"/>
      <c r="N43" s="297">
        <f t="shared" si="18"/>
      </c>
      <c r="O43" s="297">
        <f t="shared" si="18"/>
      </c>
      <c r="P43" s="297"/>
      <c r="Q43" s="296">
        <f t="shared" si="1"/>
      </c>
      <c r="R43" s="296">
        <f t="shared" si="14"/>
      </c>
      <c r="S43" s="297">
        <f t="shared" si="20"/>
      </c>
      <c r="T43" s="297">
        <f t="shared" si="15"/>
      </c>
      <c r="U43" s="297"/>
      <c r="V43" s="297"/>
      <c r="W43" s="296">
        <f t="shared" si="21"/>
      </c>
      <c r="X43" s="297"/>
      <c r="Y43" s="297"/>
      <c r="Z43" s="297"/>
      <c r="AA43" s="297"/>
      <c r="AB43" s="297"/>
      <c r="AC43" s="296">
        <f t="shared" si="4"/>
      </c>
      <c r="AE43" s="211">
        <f>IF(AH43="","",AH43)</f>
      </c>
      <c r="AG43" s="297">
        <f t="shared" si="22"/>
      </c>
      <c r="AH43" s="297">
        <f t="shared" si="19"/>
      </c>
      <c r="AI43" s="297">
        <f t="shared" si="19"/>
      </c>
      <c r="AJ43" s="297">
        <f t="shared" si="19"/>
      </c>
      <c r="AK43" s="297">
        <f t="shared" si="19"/>
      </c>
    </row>
    <row r="44" spans="1:37" s="211" customFormat="1" ht="13.5" customHeight="1">
      <c r="A44" s="211">
        <f t="shared" si="17"/>
        <v>35</v>
      </c>
      <c r="C44" s="296">
        <f t="shared" si="7"/>
      </c>
      <c r="D44" s="296">
        <f t="shared" si="8"/>
      </c>
      <c r="E44" s="296">
        <f t="shared" si="9"/>
      </c>
      <c r="F44" s="297"/>
      <c r="G44" s="296">
        <f t="shared" si="10"/>
      </c>
      <c r="H44" s="297">
        <f t="shared" si="11"/>
      </c>
      <c r="I44" s="297">
        <f t="shared" si="12"/>
      </c>
      <c r="J44" s="297">
        <f t="shared" si="13"/>
      </c>
      <c r="K44" s="297"/>
      <c r="L44" s="297"/>
      <c r="M44" s="297"/>
      <c r="N44" s="297">
        <f t="shared" si="18"/>
      </c>
      <c r="O44" s="297">
        <f t="shared" si="18"/>
      </c>
      <c r="P44" s="297"/>
      <c r="Q44" s="296">
        <f t="shared" si="1"/>
      </c>
      <c r="R44" s="296">
        <f t="shared" si="14"/>
      </c>
      <c r="S44" s="297">
        <f t="shared" si="20"/>
      </c>
      <c r="T44" s="297">
        <f t="shared" si="15"/>
      </c>
      <c r="U44" s="297"/>
      <c r="V44" s="297"/>
      <c r="W44" s="296">
        <f t="shared" si="21"/>
      </c>
      <c r="X44" s="297"/>
      <c r="Y44" s="297"/>
      <c r="Z44" s="297"/>
      <c r="AA44" s="297"/>
      <c r="AB44" s="297"/>
      <c r="AC44" s="296">
        <f t="shared" si="4"/>
      </c>
      <c r="AE44" s="211">
        <f t="shared" si="16"/>
      </c>
      <c r="AG44" s="297">
        <f t="shared" si="22"/>
      </c>
      <c r="AH44" s="297">
        <f t="shared" si="19"/>
      </c>
      <c r="AI44" s="297">
        <f t="shared" si="19"/>
      </c>
      <c r="AJ44" s="297">
        <f t="shared" si="19"/>
      </c>
      <c r="AK44" s="297">
        <f t="shared" si="19"/>
      </c>
    </row>
    <row r="45" spans="1:37" s="211" customFormat="1" ht="13.5" customHeight="1">
      <c r="A45" s="211">
        <f t="shared" si="17"/>
        <v>36</v>
      </c>
      <c r="C45" s="296">
        <f t="shared" si="7"/>
      </c>
      <c r="D45" s="296">
        <f t="shared" si="8"/>
      </c>
      <c r="E45" s="296">
        <f t="shared" si="9"/>
      </c>
      <c r="F45" s="297"/>
      <c r="G45" s="296">
        <f t="shared" si="10"/>
      </c>
      <c r="H45" s="297">
        <f t="shared" si="11"/>
      </c>
      <c r="I45" s="297">
        <f t="shared" si="12"/>
      </c>
      <c r="J45" s="297">
        <f t="shared" si="13"/>
      </c>
      <c r="K45" s="297"/>
      <c r="L45" s="297"/>
      <c r="M45" s="297"/>
      <c r="N45" s="297">
        <f t="shared" si="18"/>
      </c>
      <c r="O45" s="297">
        <f t="shared" si="18"/>
      </c>
      <c r="P45" s="297"/>
      <c r="Q45" s="296">
        <f t="shared" si="1"/>
      </c>
      <c r="R45" s="296">
        <f t="shared" si="14"/>
      </c>
      <c r="S45" s="297">
        <f t="shared" si="20"/>
      </c>
      <c r="T45" s="297">
        <f t="shared" si="15"/>
      </c>
      <c r="U45" s="297"/>
      <c r="V45" s="297"/>
      <c r="W45" s="296">
        <f t="shared" si="21"/>
      </c>
      <c r="X45" s="297"/>
      <c r="Y45" s="297"/>
      <c r="Z45" s="297"/>
      <c r="AA45" s="297"/>
      <c r="AB45" s="297"/>
      <c r="AC45" s="296">
        <f t="shared" si="4"/>
      </c>
      <c r="AE45" s="211">
        <f t="shared" si="16"/>
      </c>
      <c r="AG45" s="297">
        <f t="shared" si="22"/>
      </c>
      <c r="AH45" s="297">
        <f t="shared" si="19"/>
      </c>
      <c r="AI45" s="297">
        <f t="shared" si="19"/>
      </c>
      <c r="AJ45" s="297">
        <f t="shared" si="19"/>
      </c>
      <c r="AK45" s="297">
        <f t="shared" si="19"/>
      </c>
    </row>
    <row r="46" spans="1:37" s="211" customFormat="1" ht="13.5" customHeight="1">
      <c r="A46" s="211">
        <f t="shared" si="17"/>
        <v>37</v>
      </c>
      <c r="C46" s="296">
        <f t="shared" si="7"/>
      </c>
      <c r="D46" s="296">
        <f t="shared" si="8"/>
      </c>
      <c r="E46" s="296">
        <f t="shared" si="9"/>
      </c>
      <c r="F46" s="297"/>
      <c r="G46" s="296">
        <f t="shared" si="10"/>
      </c>
      <c r="H46" s="297">
        <f t="shared" si="11"/>
      </c>
      <c r="I46" s="297">
        <f t="shared" si="12"/>
      </c>
      <c r="J46" s="297">
        <f t="shared" si="13"/>
      </c>
      <c r="K46" s="297"/>
      <c r="L46" s="297"/>
      <c r="M46" s="297"/>
      <c r="N46" s="297">
        <f t="shared" si="18"/>
      </c>
      <c r="O46" s="297">
        <f t="shared" si="18"/>
      </c>
      <c r="P46" s="297"/>
      <c r="Q46" s="296">
        <f t="shared" si="1"/>
      </c>
      <c r="R46" s="296">
        <f t="shared" si="14"/>
      </c>
      <c r="S46" s="297">
        <f t="shared" si="20"/>
      </c>
      <c r="T46" s="297">
        <f t="shared" si="15"/>
      </c>
      <c r="U46" s="297"/>
      <c r="V46" s="297"/>
      <c r="W46" s="296">
        <f t="shared" si="21"/>
      </c>
      <c r="X46" s="297"/>
      <c r="Y46" s="297"/>
      <c r="Z46" s="297"/>
      <c r="AA46" s="297"/>
      <c r="AB46" s="297"/>
      <c r="AC46" s="296">
        <f t="shared" si="4"/>
      </c>
      <c r="AE46" s="211">
        <f t="shared" si="16"/>
      </c>
      <c r="AG46" s="297">
        <f t="shared" si="22"/>
      </c>
      <c r="AH46" s="297">
        <f t="shared" si="19"/>
      </c>
      <c r="AI46" s="297">
        <f t="shared" si="19"/>
      </c>
      <c r="AJ46" s="297">
        <f t="shared" si="19"/>
      </c>
      <c r="AK46" s="297">
        <f t="shared" si="19"/>
      </c>
    </row>
    <row r="47" spans="1:37" s="211" customFormat="1" ht="13.5" customHeight="1">
      <c r="A47" s="211">
        <f t="shared" si="17"/>
        <v>38</v>
      </c>
      <c r="C47" s="296">
        <f>IF(AG47="","",IF(AG47=1,"男","女"))</f>
      </c>
      <c r="D47" s="296">
        <f t="shared" si="8"/>
      </c>
      <c r="E47" s="296">
        <f t="shared" si="9"/>
      </c>
      <c r="F47" s="297"/>
      <c r="G47" s="296">
        <f t="shared" si="10"/>
      </c>
      <c r="H47" s="297">
        <f t="shared" si="11"/>
      </c>
      <c r="I47" s="297">
        <f t="shared" si="12"/>
      </c>
      <c r="J47" s="297">
        <f t="shared" si="13"/>
      </c>
      <c r="K47" s="297"/>
      <c r="L47" s="297"/>
      <c r="M47" s="297"/>
      <c r="N47" s="297">
        <f t="shared" si="18"/>
      </c>
      <c r="O47" s="297">
        <f t="shared" si="18"/>
      </c>
      <c r="P47" s="297"/>
      <c r="Q47" s="296">
        <f t="shared" si="1"/>
      </c>
      <c r="R47" s="296">
        <f t="shared" si="14"/>
      </c>
      <c r="S47" s="297">
        <f t="shared" si="20"/>
      </c>
      <c r="T47" s="297">
        <f t="shared" si="15"/>
      </c>
      <c r="U47" s="297"/>
      <c r="V47" s="297"/>
      <c r="W47" s="296">
        <f t="shared" si="21"/>
      </c>
      <c r="X47" s="297"/>
      <c r="Y47" s="297"/>
      <c r="Z47" s="297"/>
      <c r="AA47" s="297"/>
      <c r="AB47" s="297"/>
      <c r="AC47" s="296">
        <f t="shared" si="4"/>
      </c>
      <c r="AE47" s="211">
        <f t="shared" si="16"/>
      </c>
      <c r="AG47" s="297">
        <f>IF(ISERROR(VLOOKUP($AE47,選手,AG$8,FALSE))=TRUE,"",IF(VLOOKUP($AE47,選手,AG$8,FALSE)="","",VLOOKUP($AE47,選手,AG$8,FALSE)))</f>
      </c>
      <c r="AH47" s="297">
        <f t="shared" si="19"/>
      </c>
      <c r="AI47" s="297">
        <f t="shared" si="19"/>
      </c>
      <c r="AJ47" s="297">
        <f t="shared" si="19"/>
      </c>
      <c r="AK47" s="297">
        <f t="shared" si="19"/>
      </c>
    </row>
    <row r="48" spans="1:37" s="211" customFormat="1" ht="13.5" customHeight="1">
      <c r="A48" s="211">
        <f t="shared" si="17"/>
        <v>39</v>
      </c>
      <c r="C48" s="296">
        <f t="shared" si="7"/>
      </c>
      <c r="D48" s="296">
        <f t="shared" si="8"/>
      </c>
      <c r="E48" s="296">
        <f t="shared" si="9"/>
      </c>
      <c r="F48" s="297"/>
      <c r="G48" s="296">
        <f t="shared" si="10"/>
      </c>
      <c r="H48" s="297">
        <f t="shared" si="11"/>
      </c>
      <c r="I48" s="297">
        <f t="shared" si="12"/>
      </c>
      <c r="J48" s="297">
        <f t="shared" si="13"/>
      </c>
      <c r="K48" s="297"/>
      <c r="L48" s="297"/>
      <c r="M48" s="297"/>
      <c r="N48" s="297">
        <f t="shared" si="18"/>
      </c>
      <c r="O48" s="297">
        <f t="shared" si="18"/>
      </c>
      <c r="P48" s="297"/>
      <c r="Q48" s="296">
        <f t="shared" si="1"/>
      </c>
      <c r="R48" s="296">
        <f t="shared" si="14"/>
      </c>
      <c r="S48" s="297">
        <f t="shared" si="20"/>
      </c>
      <c r="T48" s="297">
        <f t="shared" si="15"/>
      </c>
      <c r="U48" s="297"/>
      <c r="V48" s="297"/>
      <c r="W48" s="296">
        <f t="shared" si="21"/>
      </c>
      <c r="X48" s="297"/>
      <c r="Y48" s="297"/>
      <c r="Z48" s="297"/>
      <c r="AA48" s="297"/>
      <c r="AB48" s="297"/>
      <c r="AC48" s="296">
        <f t="shared" si="4"/>
      </c>
      <c r="AE48" s="211">
        <f t="shared" si="16"/>
      </c>
      <c r="AG48" s="297">
        <f t="shared" si="22"/>
      </c>
      <c r="AH48" s="297">
        <f t="shared" si="19"/>
      </c>
      <c r="AI48" s="297">
        <f t="shared" si="19"/>
      </c>
      <c r="AJ48" s="297">
        <f t="shared" si="19"/>
      </c>
      <c r="AK48" s="297">
        <f t="shared" si="19"/>
      </c>
    </row>
    <row r="49" spans="1:37" s="211" customFormat="1" ht="13.5" customHeight="1">
      <c r="A49" s="211">
        <f t="shared" si="17"/>
        <v>40</v>
      </c>
      <c r="C49" s="296">
        <f t="shared" si="7"/>
      </c>
      <c r="D49" s="296">
        <f t="shared" si="8"/>
      </c>
      <c r="E49" s="296">
        <f t="shared" si="9"/>
      </c>
      <c r="F49" s="297"/>
      <c r="G49" s="296">
        <f t="shared" si="10"/>
      </c>
      <c r="H49" s="297">
        <f t="shared" si="11"/>
      </c>
      <c r="I49" s="297">
        <f t="shared" si="12"/>
      </c>
      <c r="J49" s="297">
        <f t="shared" si="13"/>
      </c>
      <c r="K49" s="297"/>
      <c r="L49" s="297"/>
      <c r="M49" s="297"/>
      <c r="N49" s="297">
        <f t="shared" si="18"/>
      </c>
      <c r="O49" s="297">
        <f t="shared" si="18"/>
      </c>
      <c r="P49" s="297"/>
      <c r="Q49" s="296">
        <f t="shared" si="1"/>
      </c>
      <c r="R49" s="296">
        <f t="shared" si="14"/>
      </c>
      <c r="S49" s="297">
        <f t="shared" si="20"/>
      </c>
      <c r="T49" s="297">
        <f t="shared" si="15"/>
      </c>
      <c r="U49" s="297"/>
      <c r="V49" s="297"/>
      <c r="W49" s="296">
        <f t="shared" si="21"/>
      </c>
      <c r="X49" s="297"/>
      <c r="Y49" s="297"/>
      <c r="Z49" s="297"/>
      <c r="AA49" s="297"/>
      <c r="AB49" s="297"/>
      <c r="AC49" s="296">
        <f t="shared" si="4"/>
      </c>
      <c r="AE49" s="211">
        <f t="shared" si="16"/>
      </c>
      <c r="AG49" s="297">
        <f t="shared" si="22"/>
      </c>
      <c r="AH49" s="297">
        <f t="shared" si="19"/>
      </c>
      <c r="AI49" s="297">
        <f t="shared" si="19"/>
      </c>
      <c r="AJ49" s="297">
        <f t="shared" si="19"/>
      </c>
      <c r="AK49" s="297">
        <f t="shared" si="19"/>
      </c>
    </row>
    <row r="50" spans="1:37" s="211" customFormat="1" ht="13.5" customHeight="1">
      <c r="A50" s="211">
        <f t="shared" si="17"/>
        <v>41</v>
      </c>
      <c r="C50" s="296">
        <f t="shared" si="7"/>
      </c>
      <c r="D50" s="296">
        <f t="shared" si="8"/>
      </c>
      <c r="E50" s="296">
        <f t="shared" si="9"/>
      </c>
      <c r="F50" s="297"/>
      <c r="G50" s="296">
        <f t="shared" si="10"/>
      </c>
      <c r="H50" s="297">
        <f t="shared" si="11"/>
      </c>
      <c r="I50" s="297">
        <f t="shared" si="12"/>
      </c>
      <c r="J50" s="297">
        <f t="shared" si="13"/>
      </c>
      <c r="K50" s="297"/>
      <c r="L50" s="297"/>
      <c r="M50" s="297"/>
      <c r="N50" s="297">
        <f aca="true" t="shared" si="23" ref="N50:O69">IF($AE50="","",IF(VLOOKUP($AE50,選手,N$7,FALSE)="","",VLOOKUP($AE50,選手,N$7,FALSE)))</f>
      </c>
      <c r="O50" s="297">
        <f t="shared" si="23"/>
      </c>
      <c r="P50" s="297"/>
      <c r="Q50" s="296">
        <f t="shared" si="1"/>
      </c>
      <c r="R50" s="296">
        <f t="shared" si="14"/>
      </c>
      <c r="S50" s="297">
        <f t="shared" si="20"/>
      </c>
      <c r="T50" s="297">
        <f t="shared" si="15"/>
      </c>
      <c r="U50" s="297"/>
      <c r="V50" s="297"/>
      <c r="W50" s="296">
        <f t="shared" si="21"/>
      </c>
      <c r="X50" s="297"/>
      <c r="Y50" s="297"/>
      <c r="Z50" s="297"/>
      <c r="AA50" s="297"/>
      <c r="AB50" s="297"/>
      <c r="AC50" s="296">
        <f t="shared" si="4"/>
      </c>
      <c r="AE50" s="211">
        <f t="shared" si="16"/>
      </c>
      <c r="AG50" s="297">
        <f t="shared" si="22"/>
      </c>
      <c r="AH50" s="297">
        <f aca="true" t="shared" si="24" ref="AH50:AK69">IF(ISERROR(VLOOKUP($A50,申込１,AH$8,FALSE))=TRUE,IF(ISERROR(VLOOKUP($A50,申込２,AH$8,FALSE))=TRUE,IF(ISERROR(VLOOKUP($A50,リレー,AH$8,FALSE))=TRUE,"",IF(VLOOKUP($A50,リレー,AH$8,FALSE)="","",VLOOKUP($A50,リレー,AH$8,FALSE))),IF(VLOOKUP($A50,申込２,AH$8,FALSE)="","",VLOOKUP($A50,申込２,AH$8,FALSE))),IF(VLOOKUP($A50,申込１,AH$8,FALSE)="","",VLOOKUP($A50,申込１,AH$8,FALSE)))</f>
      </c>
      <c r="AI50" s="297">
        <f t="shared" si="24"/>
      </c>
      <c r="AJ50" s="297">
        <f t="shared" si="24"/>
      </c>
      <c r="AK50" s="297">
        <f t="shared" si="24"/>
      </c>
    </row>
    <row r="51" spans="1:37" s="211" customFormat="1" ht="13.5" customHeight="1">
      <c r="A51" s="211">
        <f t="shared" si="17"/>
        <v>42</v>
      </c>
      <c r="C51" s="296">
        <f t="shared" si="7"/>
      </c>
      <c r="D51" s="296">
        <f t="shared" si="8"/>
      </c>
      <c r="E51" s="296">
        <f t="shared" si="9"/>
      </c>
      <c r="F51" s="297"/>
      <c r="G51" s="296">
        <f t="shared" si="10"/>
      </c>
      <c r="H51" s="297">
        <f t="shared" si="11"/>
      </c>
      <c r="I51" s="297">
        <f t="shared" si="12"/>
      </c>
      <c r="J51" s="297">
        <f t="shared" si="13"/>
      </c>
      <c r="K51" s="297"/>
      <c r="L51" s="297"/>
      <c r="M51" s="297"/>
      <c r="N51" s="297">
        <f t="shared" si="23"/>
      </c>
      <c r="O51" s="297">
        <f t="shared" si="23"/>
      </c>
      <c r="P51" s="297"/>
      <c r="Q51" s="296">
        <f t="shared" si="1"/>
      </c>
      <c r="R51" s="296">
        <f t="shared" si="14"/>
      </c>
      <c r="S51" s="297">
        <f t="shared" si="20"/>
      </c>
      <c r="T51" s="297">
        <f t="shared" si="15"/>
      </c>
      <c r="U51" s="297"/>
      <c r="V51" s="297"/>
      <c r="W51" s="296">
        <f t="shared" si="21"/>
      </c>
      <c r="X51" s="297"/>
      <c r="Y51" s="297"/>
      <c r="Z51" s="297"/>
      <c r="AA51" s="297"/>
      <c r="AB51" s="297"/>
      <c r="AC51" s="296">
        <f t="shared" si="4"/>
      </c>
      <c r="AE51" s="211">
        <f t="shared" si="16"/>
      </c>
      <c r="AG51" s="297">
        <f t="shared" si="22"/>
      </c>
      <c r="AH51" s="297">
        <f t="shared" si="24"/>
      </c>
      <c r="AI51" s="297">
        <f t="shared" si="24"/>
      </c>
      <c r="AJ51" s="297">
        <f t="shared" si="24"/>
      </c>
      <c r="AK51" s="297">
        <f t="shared" si="24"/>
      </c>
    </row>
    <row r="52" spans="1:37" s="211" customFormat="1" ht="13.5" customHeight="1">
      <c r="A52" s="211">
        <f t="shared" si="17"/>
        <v>43</v>
      </c>
      <c r="C52" s="296">
        <f t="shared" si="7"/>
      </c>
      <c r="D52" s="296">
        <f t="shared" si="8"/>
      </c>
      <c r="E52" s="296">
        <f t="shared" si="9"/>
      </c>
      <c r="F52" s="297"/>
      <c r="G52" s="296">
        <f t="shared" si="10"/>
      </c>
      <c r="H52" s="297">
        <f t="shared" si="11"/>
      </c>
      <c r="I52" s="297">
        <f t="shared" si="12"/>
      </c>
      <c r="J52" s="297">
        <f t="shared" si="13"/>
      </c>
      <c r="K52" s="297"/>
      <c r="L52" s="297"/>
      <c r="M52" s="297"/>
      <c r="N52" s="297">
        <f t="shared" si="23"/>
      </c>
      <c r="O52" s="297">
        <f t="shared" si="23"/>
      </c>
      <c r="P52" s="297"/>
      <c r="Q52" s="296">
        <f t="shared" si="1"/>
      </c>
      <c r="R52" s="296">
        <f t="shared" si="14"/>
      </c>
      <c r="S52" s="297">
        <f t="shared" si="20"/>
      </c>
      <c r="T52" s="297">
        <f t="shared" si="15"/>
      </c>
      <c r="U52" s="297"/>
      <c r="V52" s="297"/>
      <c r="W52" s="296">
        <f t="shared" si="21"/>
      </c>
      <c r="X52" s="297"/>
      <c r="Y52" s="297"/>
      <c r="Z52" s="297"/>
      <c r="AA52" s="297"/>
      <c r="AB52" s="297"/>
      <c r="AC52" s="296">
        <f t="shared" si="4"/>
      </c>
      <c r="AE52" s="211">
        <f t="shared" si="16"/>
      </c>
      <c r="AG52" s="297">
        <f t="shared" si="22"/>
      </c>
      <c r="AH52" s="297">
        <f t="shared" si="24"/>
      </c>
      <c r="AI52" s="297">
        <f t="shared" si="24"/>
      </c>
      <c r="AJ52" s="297">
        <f t="shared" si="24"/>
      </c>
      <c r="AK52" s="297">
        <f t="shared" si="24"/>
      </c>
    </row>
    <row r="53" spans="1:37" s="211" customFormat="1" ht="13.5" customHeight="1">
      <c r="A53" s="211">
        <f t="shared" si="17"/>
        <v>44</v>
      </c>
      <c r="C53" s="296">
        <f t="shared" si="7"/>
      </c>
      <c r="D53" s="296">
        <f t="shared" si="8"/>
      </c>
      <c r="E53" s="296">
        <f t="shared" si="9"/>
      </c>
      <c r="F53" s="297"/>
      <c r="G53" s="296">
        <f t="shared" si="10"/>
      </c>
      <c r="H53" s="297">
        <f t="shared" si="11"/>
      </c>
      <c r="I53" s="297">
        <f t="shared" si="12"/>
      </c>
      <c r="J53" s="297">
        <f t="shared" si="13"/>
      </c>
      <c r="K53" s="297"/>
      <c r="L53" s="297"/>
      <c r="M53" s="297"/>
      <c r="N53" s="297">
        <f t="shared" si="23"/>
      </c>
      <c r="O53" s="297">
        <f t="shared" si="23"/>
      </c>
      <c r="P53" s="297"/>
      <c r="Q53" s="296">
        <f t="shared" si="1"/>
      </c>
      <c r="R53" s="296">
        <f t="shared" si="14"/>
      </c>
      <c r="S53" s="297">
        <f t="shared" si="20"/>
      </c>
      <c r="T53" s="297">
        <f t="shared" si="15"/>
      </c>
      <c r="U53" s="297"/>
      <c r="V53" s="297"/>
      <c r="W53" s="296">
        <f t="shared" si="21"/>
      </c>
      <c r="X53" s="297"/>
      <c r="Y53" s="297"/>
      <c r="Z53" s="297"/>
      <c r="AA53" s="297"/>
      <c r="AB53" s="297"/>
      <c r="AC53" s="296">
        <f t="shared" si="4"/>
      </c>
      <c r="AE53" s="211">
        <f t="shared" si="16"/>
      </c>
      <c r="AG53" s="297">
        <f t="shared" si="22"/>
      </c>
      <c r="AH53" s="297">
        <f t="shared" si="24"/>
      </c>
      <c r="AI53" s="297">
        <f t="shared" si="24"/>
      </c>
      <c r="AJ53" s="297">
        <f t="shared" si="24"/>
      </c>
      <c r="AK53" s="297">
        <f t="shared" si="24"/>
      </c>
    </row>
    <row r="54" spans="1:37" s="211" customFormat="1" ht="13.5" customHeight="1">
      <c r="A54" s="211">
        <f t="shared" si="17"/>
        <v>45</v>
      </c>
      <c r="C54" s="296">
        <f t="shared" si="7"/>
      </c>
      <c r="D54" s="296">
        <f t="shared" si="8"/>
      </c>
      <c r="E54" s="296">
        <f t="shared" si="9"/>
      </c>
      <c r="F54" s="297"/>
      <c r="G54" s="296">
        <f t="shared" si="10"/>
      </c>
      <c r="H54" s="297">
        <f t="shared" si="11"/>
      </c>
      <c r="I54" s="297">
        <f t="shared" si="12"/>
      </c>
      <c r="J54" s="297">
        <f t="shared" si="13"/>
      </c>
      <c r="K54" s="297"/>
      <c r="L54" s="297"/>
      <c r="M54" s="297"/>
      <c r="N54" s="297">
        <f t="shared" si="23"/>
      </c>
      <c r="O54" s="297">
        <f t="shared" si="23"/>
      </c>
      <c r="P54" s="297"/>
      <c r="Q54" s="296">
        <f t="shared" si="1"/>
      </c>
      <c r="R54" s="296">
        <f t="shared" si="14"/>
      </c>
      <c r="S54" s="297">
        <f t="shared" si="20"/>
      </c>
      <c r="T54" s="297">
        <f t="shared" si="15"/>
      </c>
      <c r="U54" s="297"/>
      <c r="V54" s="297"/>
      <c r="W54" s="296">
        <f t="shared" si="21"/>
      </c>
      <c r="X54" s="297"/>
      <c r="Y54" s="297"/>
      <c r="Z54" s="297"/>
      <c r="AA54" s="297"/>
      <c r="AB54" s="297"/>
      <c r="AC54" s="296">
        <f t="shared" si="4"/>
      </c>
      <c r="AE54" s="211">
        <f t="shared" si="16"/>
      </c>
      <c r="AG54" s="297">
        <f t="shared" si="22"/>
      </c>
      <c r="AH54" s="297">
        <f t="shared" si="24"/>
      </c>
      <c r="AI54" s="297">
        <f t="shared" si="24"/>
      </c>
      <c r="AJ54" s="297">
        <f t="shared" si="24"/>
      </c>
      <c r="AK54" s="297">
        <f t="shared" si="24"/>
      </c>
    </row>
    <row r="55" spans="1:37" s="211" customFormat="1" ht="13.5" customHeight="1">
      <c r="A55" s="211">
        <f t="shared" si="17"/>
        <v>46</v>
      </c>
      <c r="C55" s="296">
        <f t="shared" si="7"/>
      </c>
      <c r="D55" s="296">
        <f t="shared" si="8"/>
      </c>
      <c r="E55" s="296">
        <f t="shared" si="9"/>
      </c>
      <c r="F55" s="297"/>
      <c r="G55" s="296">
        <f t="shared" si="10"/>
      </c>
      <c r="H55" s="297">
        <f t="shared" si="11"/>
      </c>
      <c r="I55" s="297">
        <f t="shared" si="12"/>
      </c>
      <c r="J55" s="297">
        <f t="shared" si="13"/>
      </c>
      <c r="K55" s="297"/>
      <c r="L55" s="297"/>
      <c r="M55" s="297"/>
      <c r="N55" s="297">
        <f t="shared" si="23"/>
      </c>
      <c r="O55" s="297">
        <f t="shared" si="23"/>
      </c>
      <c r="P55" s="297"/>
      <c r="Q55" s="296">
        <f t="shared" si="1"/>
      </c>
      <c r="R55" s="296">
        <f t="shared" si="14"/>
      </c>
      <c r="S55" s="297">
        <f t="shared" si="20"/>
      </c>
      <c r="T55" s="297">
        <f t="shared" si="15"/>
      </c>
      <c r="U55" s="297"/>
      <c r="V55" s="297"/>
      <c r="W55" s="296">
        <f t="shared" si="21"/>
      </c>
      <c r="X55" s="297"/>
      <c r="Y55" s="297"/>
      <c r="Z55" s="297"/>
      <c r="AA55" s="297"/>
      <c r="AB55" s="297"/>
      <c r="AC55" s="296">
        <f t="shared" si="4"/>
      </c>
      <c r="AE55" s="211">
        <f t="shared" si="16"/>
      </c>
      <c r="AG55" s="297">
        <f t="shared" si="22"/>
      </c>
      <c r="AH55" s="297">
        <f t="shared" si="24"/>
      </c>
      <c r="AI55" s="297">
        <f t="shared" si="24"/>
      </c>
      <c r="AJ55" s="297">
        <f t="shared" si="24"/>
      </c>
      <c r="AK55" s="297">
        <f t="shared" si="24"/>
      </c>
    </row>
    <row r="56" spans="1:37" s="211" customFormat="1" ht="13.5" customHeight="1">
      <c r="A56" s="211">
        <f t="shared" si="17"/>
        <v>47</v>
      </c>
      <c r="C56" s="296">
        <f t="shared" si="7"/>
      </c>
      <c r="D56" s="296">
        <f t="shared" si="8"/>
      </c>
      <c r="E56" s="296">
        <f t="shared" si="9"/>
      </c>
      <c r="F56" s="297"/>
      <c r="G56" s="296">
        <f t="shared" si="10"/>
      </c>
      <c r="H56" s="297">
        <f t="shared" si="11"/>
      </c>
      <c r="I56" s="297">
        <f t="shared" si="12"/>
      </c>
      <c r="J56" s="297">
        <f t="shared" si="13"/>
      </c>
      <c r="K56" s="297"/>
      <c r="L56" s="297"/>
      <c r="M56" s="297"/>
      <c r="N56" s="297">
        <f t="shared" si="23"/>
      </c>
      <c r="O56" s="297">
        <f t="shared" si="23"/>
      </c>
      <c r="P56" s="297"/>
      <c r="Q56" s="296">
        <f t="shared" si="1"/>
      </c>
      <c r="R56" s="296">
        <f t="shared" si="14"/>
      </c>
      <c r="S56" s="297">
        <f t="shared" si="20"/>
      </c>
      <c r="T56" s="297">
        <f t="shared" si="15"/>
      </c>
      <c r="U56" s="297"/>
      <c r="V56" s="297"/>
      <c r="W56" s="296">
        <f t="shared" si="21"/>
      </c>
      <c r="X56" s="297"/>
      <c r="Y56" s="297"/>
      <c r="Z56" s="297"/>
      <c r="AA56" s="297"/>
      <c r="AB56" s="297"/>
      <c r="AC56" s="296">
        <f t="shared" si="4"/>
      </c>
      <c r="AE56" s="211">
        <f t="shared" si="16"/>
      </c>
      <c r="AG56" s="297">
        <f t="shared" si="22"/>
      </c>
      <c r="AH56" s="297">
        <f t="shared" si="24"/>
      </c>
      <c r="AI56" s="297">
        <f t="shared" si="24"/>
      </c>
      <c r="AJ56" s="297">
        <f t="shared" si="24"/>
      </c>
      <c r="AK56" s="297">
        <f t="shared" si="24"/>
      </c>
    </row>
    <row r="57" spans="1:37" s="211" customFormat="1" ht="13.5" customHeight="1">
      <c r="A57" s="211">
        <f t="shared" si="17"/>
        <v>48</v>
      </c>
      <c r="C57" s="296">
        <f t="shared" si="7"/>
      </c>
      <c r="D57" s="296">
        <f t="shared" si="8"/>
      </c>
      <c r="E57" s="296">
        <f t="shared" si="9"/>
      </c>
      <c r="F57" s="297"/>
      <c r="G57" s="296">
        <f t="shared" si="10"/>
      </c>
      <c r="H57" s="297">
        <f t="shared" si="11"/>
      </c>
      <c r="I57" s="297">
        <f t="shared" si="12"/>
      </c>
      <c r="J57" s="297">
        <f t="shared" si="13"/>
      </c>
      <c r="K57" s="297"/>
      <c r="L57" s="297"/>
      <c r="M57" s="297"/>
      <c r="N57" s="297">
        <f t="shared" si="23"/>
      </c>
      <c r="O57" s="297">
        <f t="shared" si="23"/>
      </c>
      <c r="P57" s="297"/>
      <c r="Q57" s="296">
        <f t="shared" si="1"/>
      </c>
      <c r="R57" s="296">
        <f t="shared" si="14"/>
      </c>
      <c r="S57" s="297">
        <f t="shared" si="20"/>
      </c>
      <c r="T57" s="297">
        <f t="shared" si="15"/>
      </c>
      <c r="U57" s="297"/>
      <c r="V57" s="297"/>
      <c r="W57" s="296">
        <f t="shared" si="21"/>
      </c>
      <c r="X57" s="297"/>
      <c r="Y57" s="297"/>
      <c r="Z57" s="297"/>
      <c r="AA57" s="297"/>
      <c r="AB57" s="297"/>
      <c r="AC57" s="296">
        <f t="shared" si="4"/>
      </c>
      <c r="AE57" s="211">
        <f t="shared" si="16"/>
      </c>
      <c r="AG57" s="297">
        <f t="shared" si="22"/>
      </c>
      <c r="AH57" s="297">
        <f t="shared" si="24"/>
      </c>
      <c r="AI57" s="297">
        <f t="shared" si="24"/>
      </c>
      <c r="AJ57" s="297">
        <f t="shared" si="24"/>
      </c>
      <c r="AK57" s="297">
        <f t="shared" si="24"/>
      </c>
    </row>
    <row r="58" spans="1:37" s="211" customFormat="1" ht="13.5" customHeight="1">
      <c r="A58" s="211">
        <f t="shared" si="17"/>
        <v>49</v>
      </c>
      <c r="C58" s="296">
        <f t="shared" si="7"/>
      </c>
      <c r="D58" s="296">
        <f t="shared" si="8"/>
      </c>
      <c r="E58" s="296">
        <f t="shared" si="9"/>
      </c>
      <c r="F58" s="297"/>
      <c r="G58" s="296">
        <f t="shared" si="10"/>
      </c>
      <c r="H58" s="297">
        <f t="shared" si="11"/>
      </c>
      <c r="I58" s="297">
        <f t="shared" si="12"/>
      </c>
      <c r="J58" s="297">
        <f t="shared" si="13"/>
      </c>
      <c r="K58" s="297"/>
      <c r="L58" s="297"/>
      <c r="M58" s="297"/>
      <c r="N58" s="297">
        <f t="shared" si="23"/>
      </c>
      <c r="O58" s="297">
        <f t="shared" si="23"/>
      </c>
      <c r="P58" s="297"/>
      <c r="Q58" s="296">
        <f t="shared" si="1"/>
      </c>
      <c r="R58" s="296">
        <f t="shared" si="14"/>
      </c>
      <c r="S58" s="297">
        <f t="shared" si="20"/>
      </c>
      <c r="T58" s="297">
        <f t="shared" si="15"/>
      </c>
      <c r="U58" s="297"/>
      <c r="V58" s="297"/>
      <c r="W58" s="296">
        <f t="shared" si="21"/>
      </c>
      <c r="X58" s="297"/>
      <c r="Y58" s="297"/>
      <c r="Z58" s="297"/>
      <c r="AA58" s="297"/>
      <c r="AB58" s="297"/>
      <c r="AC58" s="296">
        <f t="shared" si="4"/>
      </c>
      <c r="AE58" s="211">
        <f t="shared" si="16"/>
      </c>
      <c r="AG58" s="297">
        <f t="shared" si="22"/>
      </c>
      <c r="AH58" s="297">
        <f t="shared" si="24"/>
      </c>
      <c r="AI58" s="297">
        <f t="shared" si="24"/>
      </c>
      <c r="AJ58" s="297">
        <f t="shared" si="24"/>
      </c>
      <c r="AK58" s="297">
        <f t="shared" si="24"/>
      </c>
    </row>
    <row r="59" spans="1:37" s="211" customFormat="1" ht="13.5" customHeight="1">
      <c r="A59" s="211">
        <f t="shared" si="17"/>
        <v>50</v>
      </c>
      <c r="C59" s="296">
        <f t="shared" si="7"/>
      </c>
      <c r="D59" s="296">
        <f t="shared" si="8"/>
      </c>
      <c r="E59" s="296">
        <f t="shared" si="9"/>
      </c>
      <c r="F59" s="297"/>
      <c r="G59" s="296">
        <f t="shared" si="10"/>
      </c>
      <c r="H59" s="297">
        <f t="shared" si="11"/>
      </c>
      <c r="I59" s="297">
        <f t="shared" si="12"/>
      </c>
      <c r="J59" s="297">
        <f t="shared" si="13"/>
      </c>
      <c r="K59" s="297"/>
      <c r="L59" s="297"/>
      <c r="M59" s="297"/>
      <c r="N59" s="297">
        <f t="shared" si="23"/>
      </c>
      <c r="O59" s="297">
        <f t="shared" si="23"/>
      </c>
      <c r="P59" s="297"/>
      <c r="Q59" s="296">
        <f t="shared" si="1"/>
      </c>
      <c r="R59" s="296">
        <f t="shared" si="14"/>
      </c>
      <c r="S59" s="297">
        <f t="shared" si="20"/>
      </c>
      <c r="T59" s="297">
        <f t="shared" si="15"/>
      </c>
      <c r="U59" s="297"/>
      <c r="V59" s="297"/>
      <c r="W59" s="296">
        <f t="shared" si="21"/>
      </c>
      <c r="X59" s="297"/>
      <c r="Y59" s="297"/>
      <c r="Z59" s="297"/>
      <c r="AA59" s="297"/>
      <c r="AB59" s="297"/>
      <c r="AC59" s="296">
        <f t="shared" si="4"/>
      </c>
      <c r="AE59" s="211">
        <f t="shared" si="16"/>
      </c>
      <c r="AG59" s="297">
        <f t="shared" si="22"/>
      </c>
      <c r="AH59" s="297">
        <f t="shared" si="24"/>
      </c>
      <c r="AI59" s="297">
        <f t="shared" si="24"/>
      </c>
      <c r="AJ59" s="297">
        <f t="shared" si="24"/>
      </c>
      <c r="AK59" s="297">
        <f t="shared" si="24"/>
      </c>
    </row>
    <row r="60" spans="1:37" s="211" customFormat="1" ht="13.5" customHeight="1">
      <c r="A60" s="211">
        <f t="shared" si="17"/>
        <v>51</v>
      </c>
      <c r="C60" s="296">
        <f t="shared" si="7"/>
      </c>
      <c r="D60" s="296">
        <f t="shared" si="8"/>
      </c>
      <c r="E60" s="296">
        <f t="shared" si="9"/>
      </c>
      <c r="F60" s="297"/>
      <c r="G60" s="296">
        <f t="shared" si="10"/>
      </c>
      <c r="H60" s="297">
        <f t="shared" si="11"/>
      </c>
      <c r="I60" s="297">
        <f t="shared" si="12"/>
      </c>
      <c r="J60" s="297">
        <f t="shared" si="13"/>
      </c>
      <c r="K60" s="297"/>
      <c r="L60" s="297"/>
      <c r="M60" s="297"/>
      <c r="N60" s="297">
        <f t="shared" si="23"/>
      </c>
      <c r="O60" s="297">
        <f t="shared" si="23"/>
      </c>
      <c r="P60" s="297"/>
      <c r="Q60" s="296">
        <f t="shared" si="1"/>
      </c>
      <c r="R60" s="296">
        <f t="shared" si="14"/>
      </c>
      <c r="S60" s="297">
        <f t="shared" si="20"/>
      </c>
      <c r="T60" s="297">
        <f t="shared" si="15"/>
      </c>
      <c r="U60" s="297"/>
      <c r="V60" s="297"/>
      <c r="W60" s="296">
        <f t="shared" si="21"/>
      </c>
      <c r="X60" s="297"/>
      <c r="Y60" s="297"/>
      <c r="Z60" s="297"/>
      <c r="AA60" s="297"/>
      <c r="AB60" s="297"/>
      <c r="AC60" s="296">
        <f t="shared" si="4"/>
      </c>
      <c r="AE60" s="211">
        <f t="shared" si="16"/>
      </c>
      <c r="AG60" s="297">
        <f t="shared" si="22"/>
      </c>
      <c r="AH60" s="297">
        <f t="shared" si="24"/>
      </c>
      <c r="AI60" s="297">
        <f t="shared" si="24"/>
      </c>
      <c r="AJ60" s="297">
        <f t="shared" si="24"/>
      </c>
      <c r="AK60" s="297">
        <f t="shared" si="24"/>
      </c>
    </row>
    <row r="61" spans="1:37" s="211" customFormat="1" ht="13.5" customHeight="1">
      <c r="A61" s="211">
        <f t="shared" si="17"/>
        <v>52</v>
      </c>
      <c r="C61" s="296">
        <f t="shared" si="7"/>
      </c>
      <c r="D61" s="296">
        <f t="shared" si="8"/>
      </c>
      <c r="E61" s="296">
        <f t="shared" si="9"/>
      </c>
      <c r="F61" s="297"/>
      <c r="G61" s="296">
        <f t="shared" si="10"/>
      </c>
      <c r="H61" s="297">
        <f t="shared" si="11"/>
      </c>
      <c r="I61" s="297">
        <f t="shared" si="12"/>
      </c>
      <c r="J61" s="297">
        <f t="shared" si="13"/>
      </c>
      <c r="K61" s="297"/>
      <c r="L61" s="297"/>
      <c r="M61" s="297"/>
      <c r="N61" s="297">
        <f t="shared" si="23"/>
      </c>
      <c r="O61" s="297">
        <f t="shared" si="23"/>
      </c>
      <c r="P61" s="297"/>
      <c r="Q61" s="296">
        <f t="shared" si="1"/>
      </c>
      <c r="R61" s="296">
        <f t="shared" si="14"/>
      </c>
      <c r="S61" s="297">
        <f t="shared" si="20"/>
      </c>
      <c r="T61" s="297">
        <f t="shared" si="15"/>
      </c>
      <c r="U61" s="297"/>
      <c r="V61" s="297"/>
      <c r="W61" s="296">
        <f t="shared" si="21"/>
      </c>
      <c r="X61" s="297"/>
      <c r="Y61" s="297"/>
      <c r="Z61" s="297"/>
      <c r="AA61" s="297"/>
      <c r="AB61" s="297"/>
      <c r="AC61" s="296">
        <f t="shared" si="4"/>
      </c>
      <c r="AE61" s="211">
        <f t="shared" si="16"/>
      </c>
      <c r="AG61" s="297">
        <f t="shared" si="22"/>
      </c>
      <c r="AH61" s="297">
        <f t="shared" si="24"/>
      </c>
      <c r="AI61" s="297">
        <f t="shared" si="24"/>
      </c>
      <c r="AJ61" s="297">
        <f t="shared" si="24"/>
      </c>
      <c r="AK61" s="297">
        <f t="shared" si="24"/>
      </c>
    </row>
    <row r="62" spans="1:37" s="211" customFormat="1" ht="13.5" customHeight="1">
      <c r="A62" s="211">
        <f t="shared" si="17"/>
        <v>53</v>
      </c>
      <c r="C62" s="296">
        <f t="shared" si="7"/>
      </c>
      <c r="D62" s="296">
        <f t="shared" si="8"/>
      </c>
      <c r="E62" s="296">
        <f t="shared" si="9"/>
      </c>
      <c r="F62" s="297"/>
      <c r="G62" s="296">
        <f t="shared" si="10"/>
      </c>
      <c r="H62" s="297">
        <f t="shared" si="11"/>
      </c>
      <c r="I62" s="297">
        <f t="shared" si="12"/>
      </c>
      <c r="J62" s="297">
        <f t="shared" si="13"/>
      </c>
      <c r="K62" s="297"/>
      <c r="L62" s="297"/>
      <c r="M62" s="297"/>
      <c r="N62" s="297">
        <f t="shared" si="23"/>
      </c>
      <c r="O62" s="297">
        <f t="shared" si="23"/>
      </c>
      <c r="P62" s="297"/>
      <c r="Q62" s="296">
        <f t="shared" si="1"/>
      </c>
      <c r="R62" s="296">
        <f t="shared" si="14"/>
      </c>
      <c r="S62" s="297">
        <f t="shared" si="20"/>
      </c>
      <c r="T62" s="297">
        <f t="shared" si="15"/>
      </c>
      <c r="U62" s="297"/>
      <c r="V62" s="297"/>
      <c r="W62" s="296">
        <f t="shared" si="21"/>
      </c>
      <c r="X62" s="297"/>
      <c r="Y62" s="297"/>
      <c r="Z62" s="297"/>
      <c r="AA62" s="297"/>
      <c r="AB62" s="297"/>
      <c r="AC62" s="296">
        <f t="shared" si="4"/>
      </c>
      <c r="AE62" s="211">
        <f t="shared" si="16"/>
      </c>
      <c r="AG62" s="297">
        <f t="shared" si="22"/>
      </c>
      <c r="AH62" s="297">
        <f t="shared" si="24"/>
      </c>
      <c r="AI62" s="297">
        <f t="shared" si="24"/>
      </c>
      <c r="AJ62" s="297">
        <f t="shared" si="24"/>
      </c>
      <c r="AK62" s="297">
        <f t="shared" si="24"/>
      </c>
    </row>
    <row r="63" spans="1:37" s="211" customFormat="1" ht="13.5" customHeight="1">
      <c r="A63" s="211">
        <f t="shared" si="17"/>
        <v>54</v>
      </c>
      <c r="C63" s="296">
        <f t="shared" si="7"/>
      </c>
      <c r="D63" s="296">
        <f t="shared" si="8"/>
      </c>
      <c r="E63" s="296">
        <f t="shared" si="9"/>
      </c>
      <c r="F63" s="297"/>
      <c r="G63" s="296">
        <f t="shared" si="10"/>
      </c>
      <c r="H63" s="297">
        <f t="shared" si="11"/>
      </c>
      <c r="I63" s="297">
        <f t="shared" si="12"/>
      </c>
      <c r="J63" s="297">
        <f t="shared" si="13"/>
      </c>
      <c r="K63" s="297"/>
      <c r="L63" s="297"/>
      <c r="M63" s="297"/>
      <c r="N63" s="297">
        <f t="shared" si="23"/>
      </c>
      <c r="O63" s="297">
        <f t="shared" si="23"/>
      </c>
      <c r="P63" s="297"/>
      <c r="Q63" s="296">
        <f t="shared" si="1"/>
      </c>
      <c r="R63" s="296">
        <f t="shared" si="14"/>
      </c>
      <c r="S63" s="297">
        <f t="shared" si="20"/>
      </c>
      <c r="T63" s="297">
        <f t="shared" si="15"/>
      </c>
      <c r="U63" s="297"/>
      <c r="V63" s="297"/>
      <c r="W63" s="296">
        <f t="shared" si="21"/>
      </c>
      <c r="X63" s="297"/>
      <c r="Y63" s="297"/>
      <c r="Z63" s="297"/>
      <c r="AA63" s="297"/>
      <c r="AB63" s="297"/>
      <c r="AC63" s="296">
        <f t="shared" si="4"/>
      </c>
      <c r="AE63" s="211">
        <f t="shared" si="16"/>
      </c>
      <c r="AG63" s="297">
        <f t="shared" si="22"/>
      </c>
      <c r="AH63" s="297">
        <f t="shared" si="24"/>
      </c>
      <c r="AI63" s="297">
        <f t="shared" si="24"/>
      </c>
      <c r="AJ63" s="297">
        <f t="shared" si="24"/>
      </c>
      <c r="AK63" s="297">
        <f t="shared" si="24"/>
      </c>
    </row>
    <row r="64" spans="1:37" s="211" customFormat="1" ht="13.5" customHeight="1">
      <c r="A64" s="211">
        <f t="shared" si="17"/>
        <v>55</v>
      </c>
      <c r="C64" s="296">
        <f t="shared" si="7"/>
      </c>
      <c r="D64" s="296">
        <f t="shared" si="8"/>
      </c>
      <c r="E64" s="296">
        <f t="shared" si="9"/>
      </c>
      <c r="F64" s="297"/>
      <c r="G64" s="296">
        <f t="shared" si="10"/>
      </c>
      <c r="H64" s="297">
        <f t="shared" si="11"/>
      </c>
      <c r="I64" s="297">
        <f t="shared" si="12"/>
      </c>
      <c r="J64" s="297">
        <f t="shared" si="13"/>
      </c>
      <c r="K64" s="297"/>
      <c r="L64" s="297"/>
      <c r="M64" s="297"/>
      <c r="N64" s="297">
        <f t="shared" si="23"/>
      </c>
      <c r="O64" s="297">
        <f t="shared" si="23"/>
      </c>
      <c r="P64" s="297"/>
      <c r="Q64" s="296">
        <f t="shared" si="1"/>
      </c>
      <c r="R64" s="296">
        <f t="shared" si="14"/>
      </c>
      <c r="S64" s="297">
        <f t="shared" si="20"/>
      </c>
      <c r="T64" s="297">
        <f t="shared" si="15"/>
      </c>
      <c r="U64" s="297"/>
      <c r="V64" s="297"/>
      <c r="W64" s="296">
        <f t="shared" si="21"/>
      </c>
      <c r="X64" s="297"/>
      <c r="Y64" s="297"/>
      <c r="Z64" s="297"/>
      <c r="AA64" s="297"/>
      <c r="AB64" s="297"/>
      <c r="AC64" s="296">
        <f t="shared" si="4"/>
      </c>
      <c r="AE64" s="211">
        <f t="shared" si="16"/>
      </c>
      <c r="AG64" s="297">
        <f t="shared" si="22"/>
      </c>
      <c r="AH64" s="297">
        <f t="shared" si="24"/>
      </c>
      <c r="AI64" s="297">
        <f t="shared" si="24"/>
      </c>
      <c r="AJ64" s="297">
        <f t="shared" si="24"/>
      </c>
      <c r="AK64" s="297">
        <f t="shared" si="24"/>
      </c>
    </row>
    <row r="65" spans="1:37" s="211" customFormat="1" ht="13.5" customHeight="1">
      <c r="A65" s="211">
        <f t="shared" si="17"/>
        <v>56</v>
      </c>
      <c r="C65" s="296">
        <f t="shared" si="7"/>
      </c>
      <c r="D65" s="296">
        <f t="shared" si="8"/>
      </c>
      <c r="E65" s="296">
        <f t="shared" si="9"/>
      </c>
      <c r="F65" s="297"/>
      <c r="G65" s="296">
        <f t="shared" si="10"/>
      </c>
      <c r="H65" s="297">
        <f t="shared" si="11"/>
      </c>
      <c r="I65" s="297">
        <f t="shared" si="12"/>
      </c>
      <c r="J65" s="297">
        <f t="shared" si="13"/>
      </c>
      <c r="K65" s="297"/>
      <c r="L65" s="297"/>
      <c r="M65" s="297"/>
      <c r="N65" s="297">
        <f t="shared" si="23"/>
      </c>
      <c r="O65" s="297">
        <f t="shared" si="23"/>
      </c>
      <c r="P65" s="297"/>
      <c r="Q65" s="296">
        <f t="shared" si="1"/>
      </c>
      <c r="R65" s="296">
        <f t="shared" si="14"/>
      </c>
      <c r="S65" s="297">
        <f t="shared" si="20"/>
      </c>
      <c r="T65" s="297">
        <f t="shared" si="15"/>
      </c>
      <c r="U65" s="297"/>
      <c r="V65" s="297"/>
      <c r="W65" s="296">
        <f t="shared" si="21"/>
      </c>
      <c r="X65" s="297"/>
      <c r="Y65" s="297"/>
      <c r="Z65" s="297"/>
      <c r="AA65" s="297"/>
      <c r="AB65" s="297"/>
      <c r="AC65" s="296">
        <f t="shared" si="4"/>
      </c>
      <c r="AE65" s="211">
        <f t="shared" si="16"/>
      </c>
      <c r="AG65" s="297">
        <f t="shared" si="22"/>
      </c>
      <c r="AH65" s="297">
        <f t="shared" si="24"/>
      </c>
      <c r="AI65" s="297">
        <f t="shared" si="24"/>
      </c>
      <c r="AJ65" s="297">
        <f t="shared" si="24"/>
      </c>
      <c r="AK65" s="297">
        <f t="shared" si="24"/>
      </c>
    </row>
    <row r="66" spans="1:37" s="211" customFormat="1" ht="13.5" customHeight="1">
      <c r="A66" s="211">
        <f t="shared" si="17"/>
        <v>57</v>
      </c>
      <c r="C66" s="296">
        <f t="shared" si="7"/>
      </c>
      <c r="D66" s="296">
        <f t="shared" si="8"/>
      </c>
      <c r="E66" s="296">
        <f t="shared" si="9"/>
      </c>
      <c r="F66" s="297"/>
      <c r="G66" s="296">
        <f t="shared" si="10"/>
      </c>
      <c r="H66" s="297">
        <f t="shared" si="11"/>
      </c>
      <c r="I66" s="297">
        <f t="shared" si="12"/>
      </c>
      <c r="J66" s="297">
        <f t="shared" si="13"/>
      </c>
      <c r="K66" s="297"/>
      <c r="L66" s="297"/>
      <c r="M66" s="297"/>
      <c r="N66" s="297">
        <f t="shared" si="23"/>
      </c>
      <c r="O66" s="297">
        <f t="shared" si="23"/>
      </c>
      <c r="P66" s="297"/>
      <c r="Q66" s="296">
        <f t="shared" si="1"/>
      </c>
      <c r="R66" s="296">
        <f t="shared" si="14"/>
      </c>
      <c r="S66" s="297">
        <f t="shared" si="20"/>
      </c>
      <c r="T66" s="297">
        <f t="shared" si="15"/>
      </c>
      <c r="U66" s="297"/>
      <c r="V66" s="297"/>
      <c r="W66" s="296">
        <f t="shared" si="21"/>
      </c>
      <c r="X66" s="297"/>
      <c r="Y66" s="297"/>
      <c r="Z66" s="297"/>
      <c r="AA66" s="297"/>
      <c r="AB66" s="297"/>
      <c r="AC66" s="296">
        <f t="shared" si="4"/>
      </c>
      <c r="AE66" s="211">
        <f t="shared" si="16"/>
      </c>
      <c r="AG66" s="297">
        <f t="shared" si="22"/>
      </c>
      <c r="AH66" s="297">
        <f t="shared" si="24"/>
      </c>
      <c r="AI66" s="297">
        <f t="shared" si="24"/>
      </c>
      <c r="AJ66" s="297">
        <f t="shared" si="24"/>
      </c>
      <c r="AK66" s="297">
        <f t="shared" si="24"/>
      </c>
    </row>
    <row r="67" spans="1:37" s="211" customFormat="1" ht="13.5" customHeight="1">
      <c r="A67" s="211">
        <f t="shared" si="17"/>
        <v>58</v>
      </c>
      <c r="C67" s="296">
        <f t="shared" si="7"/>
      </c>
      <c r="D67" s="296">
        <f t="shared" si="8"/>
      </c>
      <c r="E67" s="296">
        <f t="shared" si="9"/>
      </c>
      <c r="F67" s="297"/>
      <c r="G67" s="296">
        <f t="shared" si="10"/>
      </c>
      <c r="H67" s="297">
        <f t="shared" si="11"/>
      </c>
      <c r="I67" s="297">
        <f t="shared" si="12"/>
      </c>
      <c r="J67" s="297">
        <f t="shared" si="13"/>
      </c>
      <c r="K67" s="297"/>
      <c r="L67" s="297"/>
      <c r="M67" s="297"/>
      <c r="N67" s="297">
        <f t="shared" si="23"/>
      </c>
      <c r="O67" s="297">
        <f t="shared" si="23"/>
      </c>
      <c r="P67" s="297"/>
      <c r="Q67" s="296">
        <f t="shared" si="1"/>
      </c>
      <c r="R67" s="296">
        <f t="shared" si="14"/>
      </c>
      <c r="S67" s="297">
        <f t="shared" si="20"/>
      </c>
      <c r="T67" s="297">
        <f t="shared" si="15"/>
      </c>
      <c r="U67" s="297"/>
      <c r="V67" s="297"/>
      <c r="W67" s="296">
        <f t="shared" si="21"/>
      </c>
      <c r="X67" s="297"/>
      <c r="Y67" s="297"/>
      <c r="Z67" s="297"/>
      <c r="AA67" s="297"/>
      <c r="AB67" s="297"/>
      <c r="AC67" s="296">
        <f t="shared" si="4"/>
      </c>
      <c r="AE67" s="211">
        <f t="shared" si="16"/>
      </c>
      <c r="AG67" s="297">
        <f t="shared" si="22"/>
      </c>
      <c r="AH67" s="297">
        <f t="shared" si="24"/>
      </c>
      <c r="AI67" s="297">
        <f t="shared" si="24"/>
      </c>
      <c r="AJ67" s="297">
        <f t="shared" si="24"/>
      </c>
      <c r="AK67" s="297">
        <f t="shared" si="24"/>
      </c>
    </row>
    <row r="68" spans="1:37" s="211" customFormat="1" ht="13.5" customHeight="1">
      <c r="A68" s="211">
        <f t="shared" si="17"/>
        <v>59</v>
      </c>
      <c r="C68" s="296">
        <f t="shared" si="7"/>
      </c>
      <c r="D68" s="296">
        <f t="shared" si="8"/>
      </c>
      <c r="E68" s="296">
        <f t="shared" si="9"/>
      </c>
      <c r="F68" s="297"/>
      <c r="G68" s="296">
        <f t="shared" si="10"/>
      </c>
      <c r="H68" s="297">
        <f t="shared" si="11"/>
      </c>
      <c r="I68" s="297">
        <f t="shared" si="12"/>
      </c>
      <c r="J68" s="297">
        <f t="shared" si="13"/>
      </c>
      <c r="K68" s="297"/>
      <c r="L68" s="297"/>
      <c r="M68" s="297"/>
      <c r="N68" s="297">
        <f t="shared" si="23"/>
      </c>
      <c r="O68" s="297">
        <f t="shared" si="23"/>
      </c>
      <c r="P68" s="297"/>
      <c r="Q68" s="296">
        <f t="shared" si="1"/>
      </c>
      <c r="R68" s="296">
        <f t="shared" si="14"/>
      </c>
      <c r="S68" s="297">
        <f t="shared" si="20"/>
      </c>
      <c r="T68" s="297">
        <f t="shared" si="15"/>
      </c>
      <c r="U68" s="297"/>
      <c r="V68" s="297"/>
      <c r="W68" s="296">
        <f t="shared" si="21"/>
      </c>
      <c r="X68" s="297"/>
      <c r="Y68" s="297"/>
      <c r="Z68" s="297"/>
      <c r="AA68" s="297"/>
      <c r="AB68" s="297"/>
      <c r="AC68" s="296">
        <f t="shared" si="4"/>
      </c>
      <c r="AE68" s="211">
        <f t="shared" si="16"/>
      </c>
      <c r="AG68" s="297">
        <f t="shared" si="22"/>
      </c>
      <c r="AH68" s="297">
        <f t="shared" si="24"/>
      </c>
      <c r="AI68" s="297">
        <f t="shared" si="24"/>
      </c>
      <c r="AJ68" s="297">
        <f t="shared" si="24"/>
      </c>
      <c r="AK68" s="297">
        <f t="shared" si="24"/>
      </c>
    </row>
    <row r="69" spans="1:37" s="211" customFormat="1" ht="13.5" customHeight="1">
      <c r="A69" s="211">
        <f t="shared" si="17"/>
        <v>60</v>
      </c>
      <c r="C69" s="296">
        <f t="shared" si="7"/>
      </c>
      <c r="D69" s="296">
        <f t="shared" si="8"/>
      </c>
      <c r="E69" s="296">
        <f t="shared" si="9"/>
      </c>
      <c r="F69" s="297"/>
      <c r="G69" s="296">
        <f t="shared" si="10"/>
      </c>
      <c r="H69" s="297">
        <f t="shared" si="11"/>
      </c>
      <c r="I69" s="297">
        <f t="shared" si="12"/>
      </c>
      <c r="J69" s="297">
        <f t="shared" si="13"/>
      </c>
      <c r="K69" s="297"/>
      <c r="L69" s="297"/>
      <c r="M69" s="297"/>
      <c r="N69" s="297">
        <f t="shared" si="23"/>
      </c>
      <c r="O69" s="297">
        <f t="shared" si="23"/>
      </c>
      <c r="P69" s="297"/>
      <c r="Q69" s="296">
        <f t="shared" si="1"/>
      </c>
      <c r="R69" s="296">
        <f t="shared" si="14"/>
      </c>
      <c r="S69" s="297">
        <f t="shared" si="20"/>
      </c>
      <c r="T69" s="297">
        <f t="shared" si="15"/>
      </c>
      <c r="U69" s="297"/>
      <c r="V69" s="297"/>
      <c r="W69" s="296">
        <f t="shared" si="21"/>
      </c>
      <c r="X69" s="297"/>
      <c r="Y69" s="297"/>
      <c r="Z69" s="297"/>
      <c r="AA69" s="297"/>
      <c r="AB69" s="297"/>
      <c r="AC69" s="296">
        <f t="shared" si="4"/>
      </c>
      <c r="AE69" s="211">
        <f t="shared" si="16"/>
      </c>
      <c r="AG69" s="297">
        <f t="shared" si="22"/>
      </c>
      <c r="AH69" s="297">
        <f t="shared" si="24"/>
      </c>
      <c r="AI69" s="297">
        <f t="shared" si="24"/>
      </c>
      <c r="AJ69" s="297">
        <f t="shared" si="24"/>
      </c>
      <c r="AK69" s="297">
        <f t="shared" si="24"/>
      </c>
    </row>
    <row r="70" spans="1:37" s="211" customFormat="1" ht="13.5" customHeight="1">
      <c r="A70" s="211">
        <f t="shared" si="17"/>
        <v>61</v>
      </c>
      <c r="C70" s="296">
        <f t="shared" si="7"/>
      </c>
      <c r="D70" s="296">
        <f t="shared" si="8"/>
      </c>
      <c r="E70" s="296">
        <f t="shared" si="9"/>
      </c>
      <c r="F70" s="297"/>
      <c r="G70" s="296">
        <f t="shared" si="10"/>
      </c>
      <c r="H70" s="297">
        <f t="shared" si="11"/>
      </c>
      <c r="I70" s="297">
        <f t="shared" si="12"/>
      </c>
      <c r="J70" s="297">
        <f t="shared" si="13"/>
      </c>
      <c r="K70" s="297"/>
      <c r="L70" s="297"/>
      <c r="M70" s="297"/>
      <c r="N70" s="297">
        <f aca="true" t="shared" si="25" ref="N70:O89">IF($AE70="","",IF(VLOOKUP($AE70,選手,N$7,FALSE)="","",VLOOKUP($AE70,選手,N$7,FALSE)))</f>
      </c>
      <c r="O70" s="297">
        <f t="shared" si="25"/>
      </c>
      <c r="P70" s="297"/>
      <c r="Q70" s="296">
        <f t="shared" si="1"/>
      </c>
      <c r="R70" s="296">
        <f t="shared" si="14"/>
      </c>
      <c r="S70" s="297">
        <f t="shared" si="20"/>
      </c>
      <c r="T70" s="297">
        <f t="shared" si="15"/>
      </c>
      <c r="U70" s="297"/>
      <c r="V70" s="297"/>
      <c r="W70" s="296">
        <f t="shared" si="21"/>
      </c>
      <c r="X70" s="297"/>
      <c r="Y70" s="297"/>
      <c r="Z70" s="297"/>
      <c r="AA70" s="297"/>
      <c r="AB70" s="297"/>
      <c r="AC70" s="296">
        <f t="shared" si="4"/>
      </c>
      <c r="AE70" s="211">
        <f t="shared" si="16"/>
      </c>
      <c r="AG70" s="297">
        <f t="shared" si="22"/>
      </c>
      <c r="AH70" s="297">
        <f aca="true" t="shared" si="26" ref="AH70:AK89">IF(ISERROR(VLOOKUP($A70,申込１,AH$8,FALSE))=TRUE,IF(ISERROR(VLOOKUP($A70,申込２,AH$8,FALSE))=TRUE,IF(ISERROR(VLOOKUP($A70,リレー,AH$8,FALSE))=TRUE,"",IF(VLOOKUP($A70,リレー,AH$8,FALSE)="","",VLOOKUP($A70,リレー,AH$8,FALSE))),IF(VLOOKUP($A70,申込２,AH$8,FALSE)="","",VLOOKUP($A70,申込２,AH$8,FALSE))),IF(VLOOKUP($A70,申込１,AH$8,FALSE)="","",VLOOKUP($A70,申込１,AH$8,FALSE)))</f>
      </c>
      <c r="AI70" s="297">
        <f t="shared" si="26"/>
      </c>
      <c r="AJ70" s="297">
        <f t="shared" si="26"/>
      </c>
      <c r="AK70" s="297">
        <f t="shared" si="26"/>
      </c>
    </row>
    <row r="71" spans="1:37" s="211" customFormat="1" ht="13.5" customHeight="1">
      <c r="A71" s="211">
        <f t="shared" si="17"/>
        <v>62</v>
      </c>
      <c r="C71" s="296">
        <f t="shared" si="7"/>
      </c>
      <c r="D71" s="296">
        <f t="shared" si="8"/>
      </c>
      <c r="E71" s="296">
        <f t="shared" si="9"/>
      </c>
      <c r="F71" s="297"/>
      <c r="G71" s="296">
        <f t="shared" si="10"/>
      </c>
      <c r="H71" s="297">
        <f t="shared" si="11"/>
      </c>
      <c r="I71" s="297">
        <f t="shared" si="12"/>
      </c>
      <c r="J71" s="297">
        <f t="shared" si="13"/>
      </c>
      <c r="K71" s="297"/>
      <c r="L71" s="297"/>
      <c r="M71" s="297"/>
      <c r="N71" s="297">
        <f t="shared" si="25"/>
      </c>
      <c r="O71" s="297">
        <f t="shared" si="25"/>
      </c>
      <c r="P71" s="297"/>
      <c r="Q71" s="296">
        <f t="shared" si="1"/>
      </c>
      <c r="R71" s="296">
        <f t="shared" si="14"/>
      </c>
      <c r="S71" s="297">
        <f t="shared" si="20"/>
      </c>
      <c r="T71" s="297">
        <f t="shared" si="15"/>
      </c>
      <c r="U71" s="297"/>
      <c r="V71" s="297"/>
      <c r="W71" s="296">
        <f t="shared" si="21"/>
      </c>
      <c r="X71" s="297"/>
      <c r="Y71" s="297"/>
      <c r="Z71" s="297"/>
      <c r="AA71" s="297"/>
      <c r="AB71" s="297"/>
      <c r="AC71" s="296">
        <f t="shared" si="4"/>
      </c>
      <c r="AE71" s="211">
        <f t="shared" si="16"/>
      </c>
      <c r="AG71" s="297">
        <f t="shared" si="22"/>
      </c>
      <c r="AH71" s="297">
        <f t="shared" si="26"/>
      </c>
      <c r="AI71" s="297">
        <f t="shared" si="26"/>
      </c>
      <c r="AJ71" s="297">
        <f t="shared" si="26"/>
      </c>
      <c r="AK71" s="297">
        <f t="shared" si="26"/>
      </c>
    </row>
    <row r="72" spans="1:37" s="211" customFormat="1" ht="13.5" customHeight="1">
      <c r="A72" s="211">
        <f t="shared" si="17"/>
        <v>63</v>
      </c>
      <c r="C72" s="296">
        <f t="shared" si="7"/>
      </c>
      <c r="D72" s="296">
        <f t="shared" si="8"/>
      </c>
      <c r="E72" s="296">
        <f t="shared" si="9"/>
      </c>
      <c r="F72" s="297"/>
      <c r="G72" s="296">
        <f t="shared" si="10"/>
      </c>
      <c r="H72" s="297">
        <f t="shared" si="11"/>
      </c>
      <c r="I72" s="297">
        <f t="shared" si="12"/>
      </c>
      <c r="J72" s="297">
        <f t="shared" si="13"/>
      </c>
      <c r="K72" s="297"/>
      <c r="L72" s="297"/>
      <c r="M72" s="297"/>
      <c r="N72" s="297">
        <f t="shared" si="25"/>
      </c>
      <c r="O72" s="297">
        <f t="shared" si="25"/>
      </c>
      <c r="P72" s="297"/>
      <c r="Q72" s="296">
        <f t="shared" si="1"/>
      </c>
      <c r="R72" s="296">
        <f t="shared" si="14"/>
      </c>
      <c r="S72" s="297">
        <f t="shared" si="20"/>
      </c>
      <c r="T72" s="297">
        <f t="shared" si="15"/>
      </c>
      <c r="U72" s="297"/>
      <c r="V72" s="297"/>
      <c r="W72" s="296">
        <f t="shared" si="21"/>
      </c>
      <c r="X72" s="297"/>
      <c r="Y72" s="297"/>
      <c r="Z72" s="297"/>
      <c r="AA72" s="297"/>
      <c r="AB72" s="297"/>
      <c r="AC72" s="296">
        <f t="shared" si="4"/>
      </c>
      <c r="AE72" s="211">
        <f t="shared" si="16"/>
      </c>
      <c r="AG72" s="297">
        <f t="shared" si="22"/>
      </c>
      <c r="AH72" s="297">
        <f t="shared" si="26"/>
      </c>
      <c r="AI72" s="297">
        <f t="shared" si="26"/>
      </c>
      <c r="AJ72" s="297">
        <f t="shared" si="26"/>
      </c>
      <c r="AK72" s="297">
        <f t="shared" si="26"/>
      </c>
    </row>
    <row r="73" spans="1:37" s="211" customFormat="1" ht="13.5" customHeight="1">
      <c r="A73" s="211">
        <f t="shared" si="17"/>
        <v>64</v>
      </c>
      <c r="C73" s="296">
        <f t="shared" si="7"/>
      </c>
      <c r="D73" s="296">
        <f t="shared" si="8"/>
      </c>
      <c r="E73" s="296">
        <f t="shared" si="9"/>
      </c>
      <c r="F73" s="297"/>
      <c r="G73" s="296">
        <f t="shared" si="10"/>
      </c>
      <c r="H73" s="297">
        <f t="shared" si="11"/>
      </c>
      <c r="I73" s="297">
        <f t="shared" si="12"/>
      </c>
      <c r="J73" s="297">
        <f t="shared" si="13"/>
      </c>
      <c r="K73" s="297"/>
      <c r="L73" s="297"/>
      <c r="M73" s="297"/>
      <c r="N73" s="297">
        <f t="shared" si="25"/>
      </c>
      <c r="O73" s="297">
        <f t="shared" si="25"/>
      </c>
      <c r="P73" s="297"/>
      <c r="Q73" s="296">
        <f t="shared" si="1"/>
      </c>
      <c r="R73" s="296">
        <f t="shared" si="14"/>
      </c>
      <c r="S73" s="297">
        <f t="shared" si="20"/>
      </c>
      <c r="T73" s="297">
        <f t="shared" si="15"/>
      </c>
      <c r="U73" s="297"/>
      <c r="V73" s="297"/>
      <c r="W73" s="296">
        <f t="shared" si="21"/>
      </c>
      <c r="X73" s="297"/>
      <c r="Y73" s="297"/>
      <c r="Z73" s="297"/>
      <c r="AA73" s="297"/>
      <c r="AB73" s="297"/>
      <c r="AC73" s="296">
        <f t="shared" si="4"/>
      </c>
      <c r="AE73" s="211">
        <f t="shared" si="16"/>
      </c>
      <c r="AG73" s="297">
        <f t="shared" si="22"/>
      </c>
      <c r="AH73" s="297">
        <f t="shared" si="26"/>
      </c>
      <c r="AI73" s="297">
        <f t="shared" si="26"/>
      </c>
      <c r="AJ73" s="297">
        <f t="shared" si="26"/>
      </c>
      <c r="AK73" s="297">
        <f t="shared" si="26"/>
      </c>
    </row>
    <row r="74" spans="1:37" s="211" customFormat="1" ht="13.5" customHeight="1">
      <c r="A74" s="211">
        <f t="shared" si="17"/>
        <v>65</v>
      </c>
      <c r="C74" s="296">
        <f t="shared" si="7"/>
      </c>
      <c r="D74" s="296">
        <f t="shared" si="8"/>
      </c>
      <c r="E74" s="296">
        <f t="shared" si="9"/>
      </c>
      <c r="F74" s="297"/>
      <c r="G74" s="296">
        <f t="shared" si="10"/>
      </c>
      <c r="H74" s="297">
        <f t="shared" si="11"/>
      </c>
      <c r="I74" s="297">
        <f t="shared" si="12"/>
      </c>
      <c r="J74" s="297">
        <f t="shared" si="13"/>
      </c>
      <c r="K74" s="297"/>
      <c r="L74" s="297"/>
      <c r="M74" s="297"/>
      <c r="N74" s="297">
        <f t="shared" si="25"/>
      </c>
      <c r="O74" s="297">
        <f t="shared" si="25"/>
      </c>
      <c r="P74" s="297"/>
      <c r="Q74" s="296">
        <f aca="true" t="shared" si="27" ref="Q74:Q137">IF($AG74="","",Q$7)</f>
      </c>
      <c r="R74" s="296">
        <f t="shared" si="14"/>
      </c>
      <c r="S74" s="297">
        <f aca="true" t="shared" si="28" ref="S74:S105">IF(AE74="","",IF(W$6=1,0,IF(VLOOKUP($AE74,選手,S$7,FALSE)="","●",IF(ISERROR(VLOOKUP($AE74,選手,S$7,FALSE))=TRUE,"●",VLOOKUP($AE74,選手,S$7,FALSE)))))</f>
      </c>
      <c r="T74" s="297">
        <f aca="true" t="shared" si="29" ref="T74:T137">IF(AE74="","",IF(W$6=1,IF(VLOOKUP($AE74,選手,T$7,FALSE)="","●",IF(ISERROR(VALUE(VLOOKUP($AE74,選手,T$7,FALSE)))=TRUE,"●",VLOOKUP($AE74,選手,T$7,FALSE))),IF(S74="","●",IF(ISERROR(VLOOKUP(S74,年齢,2,FALSE))=TRUE,"●",VLOOKUP(S74,年齢,2,FALSE)))))</f>
      </c>
      <c r="U74" s="297"/>
      <c r="V74" s="297"/>
      <c r="W74" s="296">
        <f aca="true" t="shared" si="30" ref="W74:W105">IF(ISERROR(VLOOKUP($AE74,選手,W$7,FALSE))=TRUE,"",IF(VLOOKUP($AE74,選手,W$7,FALSE)="","",VLOOKUP($AE74,選手,W$7,FALSE)))</f>
      </c>
      <c r="X74" s="297"/>
      <c r="Y74" s="297"/>
      <c r="Z74" s="297"/>
      <c r="AA74" s="297"/>
      <c r="AB74" s="297"/>
      <c r="AC74" s="296">
        <f aca="true" t="shared" si="31" ref="AC74:AC137">IF($AG74="","",AC$7)</f>
      </c>
      <c r="AE74" s="211">
        <f t="shared" si="16"/>
      </c>
      <c r="AG74" s="297">
        <f aca="true" t="shared" si="32" ref="AG74:AG105">IF(ISERROR(VLOOKUP($AE74,選手,AG$8,FALSE))=TRUE,"",IF(VLOOKUP($AE74,選手,AG$8,FALSE)="","",VLOOKUP($AE74,選手,AG$8,FALSE)))</f>
      </c>
      <c r="AH74" s="297">
        <f t="shared" si="26"/>
      </c>
      <c r="AI74" s="297">
        <f t="shared" si="26"/>
      </c>
      <c r="AJ74" s="297">
        <f t="shared" si="26"/>
      </c>
      <c r="AK74" s="297">
        <f t="shared" si="26"/>
      </c>
    </row>
    <row r="75" spans="1:37" s="211" customFormat="1" ht="13.5" customHeight="1">
      <c r="A75" s="211">
        <f t="shared" si="17"/>
        <v>66</v>
      </c>
      <c r="C75" s="296">
        <f aca="true" t="shared" si="33" ref="C75:C138">IF(AG75="","",IF(AG75=1,"男","女"))</f>
      </c>
      <c r="D75" s="296">
        <f aca="true" t="shared" si="34" ref="D75:D138">IF($AG75="","",VALUE(LEFT($AI75,D$7)))</f>
      </c>
      <c r="E75" s="296">
        <f aca="true" t="shared" si="35" ref="E75:E138">IF($AG75="","",RIGHT($AI75,E$7))</f>
      </c>
      <c r="F75" s="297"/>
      <c r="G75" s="296">
        <f aca="true" t="shared" si="36" ref="G75:G138">IF($AG75="","",IF(AJ75="","",$AJ75))</f>
      </c>
      <c r="H75" s="297">
        <f aca="true" t="shared" si="37" ref="H75:H138">IF($AG75="","",IF(I$6="",IF(I$4="","",I$4),I$6))</f>
      </c>
      <c r="I75" s="297">
        <f aca="true" t="shared" si="38" ref="I75:I138">IF($AG75="","",IF(I$6="",IF(I$4="","",I$4),I$6))&amp;IF(AK75="","",AK75)</f>
      </c>
      <c r="J75" s="297">
        <f aca="true" t="shared" si="39" ref="J75:J138">IF($AG75="","",IF(J$6="",IF(J$4="","",J$4),J$6))&amp;IF(AK75="","",AK75)</f>
      </c>
      <c r="K75" s="297"/>
      <c r="L75" s="297"/>
      <c r="M75" s="297"/>
      <c r="N75" s="297">
        <f t="shared" si="25"/>
      </c>
      <c r="O75" s="297">
        <f t="shared" si="25"/>
      </c>
      <c r="P75" s="297"/>
      <c r="Q75" s="296">
        <f t="shared" si="27"/>
      </c>
      <c r="R75" s="296">
        <f aca="true" t="shared" si="40" ref="R75:R138">IF($AG75="","",IF(T$5="",IF(T$4="","",T$4),T$5))</f>
      </c>
      <c r="S75" s="297">
        <f t="shared" si="28"/>
      </c>
      <c r="T75" s="297">
        <f t="shared" si="29"/>
      </c>
      <c r="U75" s="297"/>
      <c r="V75" s="297"/>
      <c r="W75" s="296">
        <f t="shared" si="30"/>
      </c>
      <c r="X75" s="297"/>
      <c r="Y75" s="297"/>
      <c r="Z75" s="297"/>
      <c r="AA75" s="297"/>
      <c r="AB75" s="297"/>
      <c r="AC75" s="296">
        <f t="shared" si="31"/>
      </c>
      <c r="AE75" s="211">
        <f aca="true" t="shared" si="41" ref="AE75:AE138">IF(AH75="","",AH75)</f>
      </c>
      <c r="AG75" s="297">
        <f t="shared" si="32"/>
      </c>
      <c r="AH75" s="297">
        <f t="shared" si="26"/>
      </c>
      <c r="AI75" s="297">
        <f t="shared" si="26"/>
      </c>
      <c r="AJ75" s="297">
        <f t="shared" si="26"/>
      </c>
      <c r="AK75" s="297">
        <f t="shared" si="26"/>
      </c>
    </row>
    <row r="76" spans="1:37" s="211" customFormat="1" ht="13.5" customHeight="1">
      <c r="A76" s="211">
        <f aca="true" t="shared" si="42" ref="A76:A139">A75+1</f>
        <v>67</v>
      </c>
      <c r="C76" s="296">
        <f t="shared" si="33"/>
      </c>
      <c r="D76" s="296">
        <f t="shared" si="34"/>
      </c>
      <c r="E76" s="296">
        <f t="shared" si="35"/>
      </c>
      <c r="F76" s="297"/>
      <c r="G76" s="296">
        <f t="shared" si="36"/>
      </c>
      <c r="H76" s="297">
        <f t="shared" si="37"/>
      </c>
      <c r="I76" s="297">
        <f t="shared" si="38"/>
      </c>
      <c r="J76" s="297">
        <f t="shared" si="39"/>
      </c>
      <c r="K76" s="297"/>
      <c r="L76" s="297"/>
      <c r="M76" s="297"/>
      <c r="N76" s="297">
        <f t="shared" si="25"/>
      </c>
      <c r="O76" s="297">
        <f t="shared" si="25"/>
      </c>
      <c r="P76" s="297"/>
      <c r="Q76" s="296">
        <f t="shared" si="27"/>
      </c>
      <c r="R76" s="296">
        <f t="shared" si="40"/>
      </c>
      <c r="S76" s="297">
        <f t="shared" si="28"/>
      </c>
      <c r="T76" s="297">
        <f t="shared" si="29"/>
      </c>
      <c r="U76" s="297"/>
      <c r="V76" s="297"/>
      <c r="W76" s="296">
        <f t="shared" si="30"/>
      </c>
      <c r="X76" s="297"/>
      <c r="Y76" s="297"/>
      <c r="Z76" s="297"/>
      <c r="AA76" s="297"/>
      <c r="AB76" s="297"/>
      <c r="AC76" s="296">
        <f t="shared" si="31"/>
      </c>
      <c r="AE76" s="211">
        <f t="shared" si="41"/>
      </c>
      <c r="AG76" s="297">
        <f t="shared" si="32"/>
      </c>
      <c r="AH76" s="297">
        <f t="shared" si="26"/>
      </c>
      <c r="AI76" s="297">
        <f t="shared" si="26"/>
      </c>
      <c r="AJ76" s="297">
        <f t="shared" si="26"/>
      </c>
      <c r="AK76" s="297">
        <f t="shared" si="26"/>
      </c>
    </row>
    <row r="77" spans="1:37" s="211" customFormat="1" ht="13.5" customHeight="1">
      <c r="A77" s="211">
        <f t="shared" si="42"/>
        <v>68</v>
      </c>
      <c r="C77" s="296">
        <f t="shared" si="33"/>
      </c>
      <c r="D77" s="296">
        <f t="shared" si="34"/>
      </c>
      <c r="E77" s="296">
        <f t="shared" si="35"/>
      </c>
      <c r="F77" s="297"/>
      <c r="G77" s="296">
        <f t="shared" si="36"/>
      </c>
      <c r="H77" s="297">
        <f t="shared" si="37"/>
      </c>
      <c r="I77" s="297">
        <f t="shared" si="38"/>
      </c>
      <c r="J77" s="297">
        <f t="shared" si="39"/>
      </c>
      <c r="K77" s="297"/>
      <c r="L77" s="297"/>
      <c r="M77" s="297"/>
      <c r="N77" s="297">
        <f t="shared" si="25"/>
      </c>
      <c r="O77" s="297">
        <f t="shared" si="25"/>
      </c>
      <c r="P77" s="297"/>
      <c r="Q77" s="296">
        <f t="shared" si="27"/>
      </c>
      <c r="R77" s="296">
        <f t="shared" si="40"/>
      </c>
      <c r="S77" s="297">
        <f t="shared" si="28"/>
      </c>
      <c r="T77" s="297">
        <f t="shared" si="29"/>
      </c>
      <c r="U77" s="297"/>
      <c r="V77" s="297"/>
      <c r="W77" s="296">
        <f t="shared" si="30"/>
      </c>
      <c r="X77" s="297"/>
      <c r="Y77" s="297"/>
      <c r="Z77" s="297"/>
      <c r="AA77" s="297"/>
      <c r="AB77" s="297"/>
      <c r="AC77" s="296">
        <f t="shared" si="31"/>
      </c>
      <c r="AE77" s="211">
        <f t="shared" si="41"/>
      </c>
      <c r="AG77" s="297">
        <f t="shared" si="32"/>
      </c>
      <c r="AH77" s="297">
        <f t="shared" si="26"/>
      </c>
      <c r="AI77" s="297">
        <f t="shared" si="26"/>
      </c>
      <c r="AJ77" s="297">
        <f t="shared" si="26"/>
      </c>
      <c r="AK77" s="297">
        <f t="shared" si="26"/>
      </c>
    </row>
    <row r="78" spans="1:37" s="211" customFormat="1" ht="13.5" customHeight="1">
      <c r="A78" s="211">
        <f t="shared" si="42"/>
        <v>69</v>
      </c>
      <c r="C78" s="296">
        <f t="shared" si="33"/>
      </c>
      <c r="D78" s="296">
        <f t="shared" si="34"/>
      </c>
      <c r="E78" s="296">
        <f t="shared" si="35"/>
      </c>
      <c r="F78" s="297"/>
      <c r="G78" s="296">
        <f t="shared" si="36"/>
      </c>
      <c r="H78" s="297">
        <f t="shared" si="37"/>
      </c>
      <c r="I78" s="297">
        <f t="shared" si="38"/>
      </c>
      <c r="J78" s="297">
        <f t="shared" si="39"/>
      </c>
      <c r="K78" s="297"/>
      <c r="L78" s="297"/>
      <c r="M78" s="297"/>
      <c r="N78" s="297">
        <f t="shared" si="25"/>
      </c>
      <c r="O78" s="297">
        <f t="shared" si="25"/>
      </c>
      <c r="P78" s="297"/>
      <c r="Q78" s="296">
        <f t="shared" si="27"/>
      </c>
      <c r="R78" s="296">
        <f t="shared" si="40"/>
      </c>
      <c r="S78" s="297">
        <f t="shared" si="28"/>
      </c>
      <c r="T78" s="297">
        <f t="shared" si="29"/>
      </c>
      <c r="U78" s="297"/>
      <c r="V78" s="297"/>
      <c r="W78" s="296">
        <f t="shared" si="30"/>
      </c>
      <c r="X78" s="297"/>
      <c r="Y78" s="297"/>
      <c r="Z78" s="297"/>
      <c r="AA78" s="297"/>
      <c r="AB78" s="297"/>
      <c r="AC78" s="296">
        <f t="shared" si="31"/>
      </c>
      <c r="AE78" s="211">
        <f t="shared" si="41"/>
      </c>
      <c r="AG78" s="297">
        <f t="shared" si="32"/>
      </c>
      <c r="AH78" s="297">
        <f t="shared" si="26"/>
      </c>
      <c r="AI78" s="297">
        <f t="shared" si="26"/>
      </c>
      <c r="AJ78" s="297">
        <f t="shared" si="26"/>
      </c>
      <c r="AK78" s="297">
        <f t="shared" si="26"/>
      </c>
    </row>
    <row r="79" spans="1:37" s="211" customFormat="1" ht="13.5" customHeight="1">
      <c r="A79" s="211">
        <f t="shared" si="42"/>
        <v>70</v>
      </c>
      <c r="C79" s="296">
        <f t="shared" si="33"/>
      </c>
      <c r="D79" s="296">
        <f t="shared" si="34"/>
      </c>
      <c r="E79" s="296">
        <f t="shared" si="35"/>
      </c>
      <c r="F79" s="297"/>
      <c r="G79" s="296">
        <f t="shared" si="36"/>
      </c>
      <c r="H79" s="297">
        <f t="shared" si="37"/>
      </c>
      <c r="I79" s="297">
        <f t="shared" si="38"/>
      </c>
      <c r="J79" s="297">
        <f t="shared" si="39"/>
      </c>
      <c r="K79" s="297"/>
      <c r="L79" s="297"/>
      <c r="M79" s="297"/>
      <c r="N79" s="297">
        <f t="shared" si="25"/>
      </c>
      <c r="O79" s="297">
        <f t="shared" si="25"/>
      </c>
      <c r="P79" s="297"/>
      <c r="Q79" s="296">
        <f t="shared" si="27"/>
      </c>
      <c r="R79" s="296">
        <f t="shared" si="40"/>
      </c>
      <c r="S79" s="297">
        <f t="shared" si="28"/>
      </c>
      <c r="T79" s="297">
        <f t="shared" si="29"/>
      </c>
      <c r="U79" s="297"/>
      <c r="V79" s="297"/>
      <c r="W79" s="296">
        <f t="shared" si="30"/>
      </c>
      <c r="X79" s="297"/>
      <c r="Y79" s="297"/>
      <c r="Z79" s="297"/>
      <c r="AA79" s="297"/>
      <c r="AB79" s="297"/>
      <c r="AC79" s="296">
        <f t="shared" si="31"/>
      </c>
      <c r="AE79" s="211">
        <f t="shared" si="41"/>
      </c>
      <c r="AG79" s="297">
        <f t="shared" si="32"/>
      </c>
      <c r="AH79" s="297">
        <f t="shared" si="26"/>
      </c>
      <c r="AI79" s="297">
        <f t="shared" si="26"/>
      </c>
      <c r="AJ79" s="297">
        <f t="shared" si="26"/>
      </c>
      <c r="AK79" s="297">
        <f t="shared" si="26"/>
      </c>
    </row>
    <row r="80" spans="1:37" s="211" customFormat="1" ht="13.5" customHeight="1">
      <c r="A80" s="211">
        <f t="shared" si="42"/>
        <v>71</v>
      </c>
      <c r="C80" s="296">
        <f t="shared" si="33"/>
      </c>
      <c r="D80" s="296">
        <f t="shared" si="34"/>
      </c>
      <c r="E80" s="296">
        <f t="shared" si="35"/>
      </c>
      <c r="F80" s="297"/>
      <c r="G80" s="296">
        <f t="shared" si="36"/>
      </c>
      <c r="H80" s="297">
        <f t="shared" si="37"/>
      </c>
      <c r="I80" s="297">
        <f t="shared" si="38"/>
      </c>
      <c r="J80" s="297">
        <f t="shared" si="39"/>
      </c>
      <c r="K80" s="297"/>
      <c r="L80" s="297"/>
      <c r="M80" s="297"/>
      <c r="N80" s="297">
        <f t="shared" si="25"/>
      </c>
      <c r="O80" s="297">
        <f t="shared" si="25"/>
      </c>
      <c r="P80" s="297"/>
      <c r="Q80" s="296">
        <f t="shared" si="27"/>
      </c>
      <c r="R80" s="296">
        <f t="shared" si="40"/>
      </c>
      <c r="S80" s="297">
        <f t="shared" si="28"/>
      </c>
      <c r="T80" s="297">
        <f t="shared" si="29"/>
      </c>
      <c r="U80" s="297"/>
      <c r="V80" s="297"/>
      <c r="W80" s="296">
        <f t="shared" si="30"/>
      </c>
      <c r="X80" s="297"/>
      <c r="Y80" s="297"/>
      <c r="Z80" s="297"/>
      <c r="AA80" s="297"/>
      <c r="AB80" s="297"/>
      <c r="AC80" s="296">
        <f t="shared" si="31"/>
      </c>
      <c r="AE80" s="211">
        <f t="shared" si="41"/>
      </c>
      <c r="AG80" s="297">
        <f t="shared" si="32"/>
      </c>
      <c r="AH80" s="297">
        <f t="shared" si="26"/>
      </c>
      <c r="AI80" s="297">
        <f t="shared" si="26"/>
      </c>
      <c r="AJ80" s="297">
        <f t="shared" si="26"/>
      </c>
      <c r="AK80" s="297">
        <f t="shared" si="26"/>
      </c>
    </row>
    <row r="81" spans="1:37" s="211" customFormat="1" ht="13.5" customHeight="1">
      <c r="A81" s="211">
        <f t="shared" si="42"/>
        <v>72</v>
      </c>
      <c r="C81" s="296">
        <f t="shared" si="33"/>
      </c>
      <c r="D81" s="296">
        <f t="shared" si="34"/>
      </c>
      <c r="E81" s="296">
        <f t="shared" si="35"/>
      </c>
      <c r="F81" s="297"/>
      <c r="G81" s="296">
        <f t="shared" si="36"/>
      </c>
      <c r="H81" s="297">
        <f t="shared" si="37"/>
      </c>
      <c r="I81" s="297">
        <f t="shared" si="38"/>
      </c>
      <c r="J81" s="297">
        <f t="shared" si="39"/>
      </c>
      <c r="K81" s="297"/>
      <c r="L81" s="297"/>
      <c r="M81" s="297"/>
      <c r="N81" s="297">
        <f t="shared" si="25"/>
      </c>
      <c r="O81" s="297">
        <f t="shared" si="25"/>
      </c>
      <c r="P81" s="297"/>
      <c r="Q81" s="296">
        <f t="shared" si="27"/>
      </c>
      <c r="R81" s="296">
        <f t="shared" si="40"/>
      </c>
      <c r="S81" s="297">
        <f t="shared" si="28"/>
      </c>
      <c r="T81" s="297">
        <f t="shared" si="29"/>
      </c>
      <c r="U81" s="297"/>
      <c r="V81" s="297"/>
      <c r="W81" s="296">
        <f t="shared" si="30"/>
      </c>
      <c r="X81" s="297"/>
      <c r="Y81" s="297"/>
      <c r="Z81" s="297"/>
      <c r="AA81" s="297"/>
      <c r="AB81" s="297"/>
      <c r="AC81" s="296">
        <f t="shared" si="31"/>
      </c>
      <c r="AE81" s="211">
        <f t="shared" si="41"/>
      </c>
      <c r="AG81" s="297">
        <f t="shared" si="32"/>
      </c>
      <c r="AH81" s="297">
        <f t="shared" si="26"/>
      </c>
      <c r="AI81" s="297">
        <f t="shared" si="26"/>
      </c>
      <c r="AJ81" s="297">
        <f t="shared" si="26"/>
      </c>
      <c r="AK81" s="297">
        <f t="shared" si="26"/>
      </c>
    </row>
    <row r="82" spans="1:37" s="211" customFormat="1" ht="13.5" customHeight="1">
      <c r="A82" s="211">
        <f t="shared" si="42"/>
        <v>73</v>
      </c>
      <c r="C82" s="296">
        <f t="shared" si="33"/>
      </c>
      <c r="D82" s="296">
        <f t="shared" si="34"/>
      </c>
      <c r="E82" s="296">
        <f t="shared" si="35"/>
      </c>
      <c r="F82" s="297"/>
      <c r="G82" s="296">
        <f t="shared" si="36"/>
      </c>
      <c r="H82" s="297">
        <f t="shared" si="37"/>
      </c>
      <c r="I82" s="297">
        <f t="shared" si="38"/>
      </c>
      <c r="J82" s="297">
        <f t="shared" si="39"/>
      </c>
      <c r="K82" s="297"/>
      <c r="L82" s="297"/>
      <c r="M82" s="297"/>
      <c r="N82" s="297">
        <f t="shared" si="25"/>
      </c>
      <c r="O82" s="297">
        <f t="shared" si="25"/>
      </c>
      <c r="P82" s="297"/>
      <c r="Q82" s="296">
        <f t="shared" si="27"/>
      </c>
      <c r="R82" s="296">
        <f t="shared" si="40"/>
      </c>
      <c r="S82" s="297">
        <f t="shared" si="28"/>
      </c>
      <c r="T82" s="297">
        <f t="shared" si="29"/>
      </c>
      <c r="U82" s="297"/>
      <c r="V82" s="297"/>
      <c r="W82" s="296">
        <f t="shared" si="30"/>
      </c>
      <c r="X82" s="297"/>
      <c r="Y82" s="297"/>
      <c r="Z82" s="297"/>
      <c r="AA82" s="297"/>
      <c r="AB82" s="297"/>
      <c r="AC82" s="296">
        <f t="shared" si="31"/>
      </c>
      <c r="AE82" s="211">
        <f t="shared" si="41"/>
      </c>
      <c r="AG82" s="297">
        <f t="shared" si="32"/>
      </c>
      <c r="AH82" s="297">
        <f t="shared" si="26"/>
      </c>
      <c r="AI82" s="297">
        <f t="shared" si="26"/>
      </c>
      <c r="AJ82" s="297">
        <f t="shared" si="26"/>
      </c>
      <c r="AK82" s="297">
        <f t="shared" si="26"/>
      </c>
    </row>
    <row r="83" spans="1:37" s="211" customFormat="1" ht="13.5" customHeight="1">
      <c r="A83" s="211">
        <f t="shared" si="42"/>
        <v>74</v>
      </c>
      <c r="C83" s="296">
        <f t="shared" si="33"/>
      </c>
      <c r="D83" s="296">
        <f t="shared" si="34"/>
      </c>
      <c r="E83" s="296">
        <f t="shared" si="35"/>
      </c>
      <c r="F83" s="297"/>
      <c r="G83" s="296">
        <f t="shared" si="36"/>
      </c>
      <c r="H83" s="297">
        <f t="shared" si="37"/>
      </c>
      <c r="I83" s="297">
        <f t="shared" si="38"/>
      </c>
      <c r="J83" s="297">
        <f t="shared" si="39"/>
      </c>
      <c r="K83" s="297"/>
      <c r="L83" s="297"/>
      <c r="M83" s="297"/>
      <c r="N83" s="297">
        <f t="shared" si="25"/>
      </c>
      <c r="O83" s="297">
        <f t="shared" si="25"/>
      </c>
      <c r="P83" s="297"/>
      <c r="Q83" s="296">
        <f t="shared" si="27"/>
      </c>
      <c r="R83" s="296">
        <f t="shared" si="40"/>
      </c>
      <c r="S83" s="297">
        <f t="shared" si="28"/>
      </c>
      <c r="T83" s="297">
        <f t="shared" si="29"/>
      </c>
      <c r="U83" s="297"/>
      <c r="V83" s="297"/>
      <c r="W83" s="296">
        <f t="shared" si="30"/>
      </c>
      <c r="X83" s="297"/>
      <c r="Y83" s="297"/>
      <c r="Z83" s="297"/>
      <c r="AA83" s="297"/>
      <c r="AB83" s="297"/>
      <c r="AC83" s="296">
        <f t="shared" si="31"/>
      </c>
      <c r="AE83" s="211">
        <f t="shared" si="41"/>
      </c>
      <c r="AG83" s="297">
        <f t="shared" si="32"/>
      </c>
      <c r="AH83" s="297">
        <f t="shared" si="26"/>
      </c>
      <c r="AI83" s="297">
        <f t="shared" si="26"/>
      </c>
      <c r="AJ83" s="297">
        <f t="shared" si="26"/>
      </c>
      <c r="AK83" s="297">
        <f t="shared" si="26"/>
      </c>
    </row>
    <row r="84" spans="1:37" s="211" customFormat="1" ht="13.5" customHeight="1">
      <c r="A84" s="211">
        <f t="shared" si="42"/>
        <v>75</v>
      </c>
      <c r="C84" s="296">
        <f t="shared" si="33"/>
      </c>
      <c r="D84" s="296">
        <f t="shared" si="34"/>
      </c>
      <c r="E84" s="296">
        <f t="shared" si="35"/>
      </c>
      <c r="F84" s="297"/>
      <c r="G84" s="296">
        <f t="shared" si="36"/>
      </c>
      <c r="H84" s="297">
        <f t="shared" si="37"/>
      </c>
      <c r="I84" s="297">
        <f t="shared" si="38"/>
      </c>
      <c r="J84" s="297">
        <f t="shared" si="39"/>
      </c>
      <c r="K84" s="297"/>
      <c r="L84" s="297"/>
      <c r="M84" s="297"/>
      <c r="N84" s="297">
        <f t="shared" si="25"/>
      </c>
      <c r="O84" s="297">
        <f t="shared" si="25"/>
      </c>
      <c r="P84" s="297"/>
      <c r="Q84" s="296">
        <f t="shared" si="27"/>
      </c>
      <c r="R84" s="296">
        <f t="shared" si="40"/>
      </c>
      <c r="S84" s="297">
        <f t="shared" si="28"/>
      </c>
      <c r="T84" s="297">
        <f t="shared" si="29"/>
      </c>
      <c r="U84" s="297"/>
      <c r="V84" s="297"/>
      <c r="W84" s="296">
        <f t="shared" si="30"/>
      </c>
      <c r="X84" s="297"/>
      <c r="Y84" s="297"/>
      <c r="Z84" s="297"/>
      <c r="AA84" s="297"/>
      <c r="AB84" s="297"/>
      <c r="AC84" s="296">
        <f t="shared" si="31"/>
      </c>
      <c r="AE84" s="211">
        <f t="shared" si="41"/>
      </c>
      <c r="AG84" s="297">
        <f t="shared" si="32"/>
      </c>
      <c r="AH84" s="297">
        <f t="shared" si="26"/>
      </c>
      <c r="AI84" s="297">
        <f t="shared" si="26"/>
      </c>
      <c r="AJ84" s="297">
        <f t="shared" si="26"/>
      </c>
      <c r="AK84" s="297">
        <f t="shared" si="26"/>
      </c>
    </row>
    <row r="85" spans="1:37" s="211" customFormat="1" ht="13.5" customHeight="1">
      <c r="A85" s="211">
        <f t="shared" si="42"/>
        <v>76</v>
      </c>
      <c r="C85" s="296">
        <f t="shared" si="33"/>
      </c>
      <c r="D85" s="296">
        <f t="shared" si="34"/>
      </c>
      <c r="E85" s="296">
        <f t="shared" si="35"/>
      </c>
      <c r="F85" s="297"/>
      <c r="G85" s="296">
        <f t="shared" si="36"/>
      </c>
      <c r="H85" s="297">
        <f t="shared" si="37"/>
      </c>
      <c r="I85" s="297">
        <f t="shared" si="38"/>
      </c>
      <c r="J85" s="297">
        <f t="shared" si="39"/>
      </c>
      <c r="K85" s="297"/>
      <c r="L85" s="297"/>
      <c r="M85" s="297"/>
      <c r="N85" s="297">
        <f t="shared" si="25"/>
      </c>
      <c r="O85" s="297">
        <f t="shared" si="25"/>
      </c>
      <c r="P85" s="297"/>
      <c r="Q85" s="296">
        <f t="shared" si="27"/>
      </c>
      <c r="R85" s="296">
        <f t="shared" si="40"/>
      </c>
      <c r="S85" s="297">
        <f t="shared" si="28"/>
      </c>
      <c r="T85" s="297">
        <f t="shared" si="29"/>
      </c>
      <c r="U85" s="297"/>
      <c r="V85" s="297"/>
      <c r="W85" s="296">
        <f t="shared" si="30"/>
      </c>
      <c r="X85" s="297"/>
      <c r="Y85" s="297"/>
      <c r="Z85" s="297"/>
      <c r="AA85" s="297"/>
      <c r="AB85" s="297"/>
      <c r="AC85" s="296">
        <f t="shared" si="31"/>
      </c>
      <c r="AE85" s="211">
        <f t="shared" si="41"/>
      </c>
      <c r="AG85" s="297">
        <f t="shared" si="32"/>
      </c>
      <c r="AH85" s="297">
        <f t="shared" si="26"/>
      </c>
      <c r="AI85" s="297">
        <f t="shared" si="26"/>
      </c>
      <c r="AJ85" s="297">
        <f t="shared" si="26"/>
      </c>
      <c r="AK85" s="297">
        <f t="shared" si="26"/>
      </c>
    </row>
    <row r="86" spans="1:37" s="211" customFormat="1" ht="13.5" customHeight="1">
      <c r="A86" s="211">
        <f t="shared" si="42"/>
        <v>77</v>
      </c>
      <c r="C86" s="296">
        <f t="shared" si="33"/>
      </c>
      <c r="D86" s="296">
        <f t="shared" si="34"/>
      </c>
      <c r="E86" s="296">
        <f t="shared" si="35"/>
      </c>
      <c r="F86" s="297"/>
      <c r="G86" s="296">
        <f t="shared" si="36"/>
      </c>
      <c r="H86" s="297">
        <f t="shared" si="37"/>
      </c>
      <c r="I86" s="297">
        <f t="shared" si="38"/>
      </c>
      <c r="J86" s="297">
        <f t="shared" si="39"/>
      </c>
      <c r="K86" s="297"/>
      <c r="L86" s="297"/>
      <c r="M86" s="297"/>
      <c r="N86" s="297">
        <f t="shared" si="25"/>
      </c>
      <c r="O86" s="297">
        <f t="shared" si="25"/>
      </c>
      <c r="P86" s="297"/>
      <c r="Q86" s="296">
        <f t="shared" si="27"/>
      </c>
      <c r="R86" s="296">
        <f t="shared" si="40"/>
      </c>
      <c r="S86" s="297">
        <f t="shared" si="28"/>
      </c>
      <c r="T86" s="297">
        <f t="shared" si="29"/>
      </c>
      <c r="U86" s="297"/>
      <c r="V86" s="297"/>
      <c r="W86" s="296">
        <f t="shared" si="30"/>
      </c>
      <c r="X86" s="297"/>
      <c r="Y86" s="297"/>
      <c r="Z86" s="297"/>
      <c r="AA86" s="297"/>
      <c r="AB86" s="297"/>
      <c r="AC86" s="296">
        <f t="shared" si="31"/>
      </c>
      <c r="AE86" s="211">
        <f t="shared" si="41"/>
      </c>
      <c r="AG86" s="297">
        <f t="shared" si="32"/>
      </c>
      <c r="AH86" s="297">
        <f t="shared" si="26"/>
      </c>
      <c r="AI86" s="297">
        <f t="shared" si="26"/>
      </c>
      <c r="AJ86" s="297">
        <f t="shared" si="26"/>
      </c>
      <c r="AK86" s="297">
        <f t="shared" si="26"/>
      </c>
    </row>
    <row r="87" spans="1:37" s="211" customFormat="1" ht="13.5" customHeight="1">
      <c r="A87" s="211">
        <f t="shared" si="42"/>
        <v>78</v>
      </c>
      <c r="C87" s="296">
        <f t="shared" si="33"/>
      </c>
      <c r="D87" s="296">
        <f t="shared" si="34"/>
      </c>
      <c r="E87" s="296">
        <f t="shared" si="35"/>
      </c>
      <c r="F87" s="297"/>
      <c r="G87" s="296">
        <f t="shared" si="36"/>
      </c>
      <c r="H87" s="297">
        <f t="shared" si="37"/>
      </c>
      <c r="I87" s="297">
        <f t="shared" si="38"/>
      </c>
      <c r="J87" s="297">
        <f t="shared" si="39"/>
      </c>
      <c r="K87" s="297"/>
      <c r="L87" s="297"/>
      <c r="M87" s="297"/>
      <c r="N87" s="297">
        <f t="shared" si="25"/>
      </c>
      <c r="O87" s="297">
        <f t="shared" si="25"/>
      </c>
      <c r="P87" s="297"/>
      <c r="Q87" s="296">
        <f t="shared" si="27"/>
      </c>
      <c r="R87" s="296">
        <f t="shared" si="40"/>
      </c>
      <c r="S87" s="297">
        <f t="shared" si="28"/>
      </c>
      <c r="T87" s="297">
        <f t="shared" si="29"/>
      </c>
      <c r="U87" s="297"/>
      <c r="V87" s="297"/>
      <c r="W87" s="296">
        <f t="shared" si="30"/>
      </c>
      <c r="X87" s="297"/>
      <c r="Y87" s="297"/>
      <c r="Z87" s="297"/>
      <c r="AA87" s="297"/>
      <c r="AB87" s="297"/>
      <c r="AC87" s="296">
        <f t="shared" si="31"/>
      </c>
      <c r="AE87" s="211">
        <f t="shared" si="41"/>
      </c>
      <c r="AG87" s="297">
        <f t="shared" si="32"/>
      </c>
      <c r="AH87" s="297">
        <f t="shared" si="26"/>
      </c>
      <c r="AI87" s="297">
        <f t="shared" si="26"/>
      </c>
      <c r="AJ87" s="297">
        <f t="shared" si="26"/>
      </c>
      <c r="AK87" s="297">
        <f t="shared" si="26"/>
      </c>
    </row>
    <row r="88" spans="1:37" s="211" customFormat="1" ht="13.5" customHeight="1">
      <c r="A88" s="211">
        <f t="shared" si="42"/>
        <v>79</v>
      </c>
      <c r="C88" s="296">
        <f t="shared" si="33"/>
      </c>
      <c r="D88" s="296">
        <f t="shared" si="34"/>
      </c>
      <c r="E88" s="296">
        <f t="shared" si="35"/>
      </c>
      <c r="F88" s="297"/>
      <c r="G88" s="296">
        <f t="shared" si="36"/>
      </c>
      <c r="H88" s="297">
        <f t="shared" si="37"/>
      </c>
      <c r="I88" s="297">
        <f t="shared" si="38"/>
      </c>
      <c r="J88" s="297">
        <f t="shared" si="39"/>
      </c>
      <c r="K88" s="297"/>
      <c r="L88" s="297"/>
      <c r="M88" s="297"/>
      <c r="N88" s="297">
        <f t="shared" si="25"/>
      </c>
      <c r="O88" s="297">
        <f t="shared" si="25"/>
      </c>
      <c r="P88" s="297"/>
      <c r="Q88" s="296">
        <f t="shared" si="27"/>
      </c>
      <c r="R88" s="296">
        <f t="shared" si="40"/>
      </c>
      <c r="S88" s="297">
        <f t="shared" si="28"/>
      </c>
      <c r="T88" s="297">
        <f t="shared" si="29"/>
      </c>
      <c r="U88" s="297"/>
      <c r="V88" s="297"/>
      <c r="W88" s="296">
        <f t="shared" si="30"/>
      </c>
      <c r="X88" s="297"/>
      <c r="Y88" s="297"/>
      <c r="Z88" s="297"/>
      <c r="AA88" s="297"/>
      <c r="AB88" s="297"/>
      <c r="AC88" s="296">
        <f t="shared" si="31"/>
      </c>
      <c r="AE88" s="211">
        <f t="shared" si="41"/>
      </c>
      <c r="AG88" s="297">
        <f t="shared" si="32"/>
      </c>
      <c r="AH88" s="297">
        <f t="shared" si="26"/>
      </c>
      <c r="AI88" s="297">
        <f t="shared" si="26"/>
      </c>
      <c r="AJ88" s="297">
        <f t="shared" si="26"/>
      </c>
      <c r="AK88" s="297">
        <f t="shared" si="26"/>
      </c>
    </row>
    <row r="89" spans="1:37" s="211" customFormat="1" ht="13.5" customHeight="1">
      <c r="A89" s="211">
        <f t="shared" si="42"/>
        <v>80</v>
      </c>
      <c r="C89" s="296">
        <f t="shared" si="33"/>
      </c>
      <c r="D89" s="296">
        <f t="shared" si="34"/>
      </c>
      <c r="E89" s="296">
        <f t="shared" si="35"/>
      </c>
      <c r="F89" s="297"/>
      <c r="G89" s="296">
        <f t="shared" si="36"/>
      </c>
      <c r="H89" s="297">
        <f t="shared" si="37"/>
      </c>
      <c r="I89" s="297">
        <f t="shared" si="38"/>
      </c>
      <c r="J89" s="297">
        <f t="shared" si="39"/>
      </c>
      <c r="K89" s="297"/>
      <c r="L89" s="297"/>
      <c r="M89" s="297"/>
      <c r="N89" s="297">
        <f t="shared" si="25"/>
      </c>
      <c r="O89" s="297">
        <f t="shared" si="25"/>
      </c>
      <c r="P89" s="297"/>
      <c r="Q89" s="296">
        <f t="shared" si="27"/>
      </c>
      <c r="R89" s="296">
        <f t="shared" si="40"/>
      </c>
      <c r="S89" s="297">
        <f t="shared" si="28"/>
      </c>
      <c r="T89" s="297">
        <f t="shared" si="29"/>
      </c>
      <c r="U89" s="297"/>
      <c r="V89" s="297"/>
      <c r="W89" s="296">
        <f t="shared" si="30"/>
      </c>
      <c r="X89" s="297"/>
      <c r="Y89" s="297"/>
      <c r="Z89" s="297"/>
      <c r="AA89" s="297"/>
      <c r="AB89" s="297"/>
      <c r="AC89" s="296">
        <f t="shared" si="31"/>
      </c>
      <c r="AE89" s="211">
        <f t="shared" si="41"/>
      </c>
      <c r="AG89" s="297">
        <f t="shared" si="32"/>
      </c>
      <c r="AH89" s="297">
        <f t="shared" si="26"/>
      </c>
      <c r="AI89" s="297">
        <f t="shared" si="26"/>
      </c>
      <c r="AJ89" s="297">
        <f t="shared" si="26"/>
      </c>
      <c r="AK89" s="297">
        <f t="shared" si="26"/>
      </c>
    </row>
    <row r="90" spans="1:37" s="211" customFormat="1" ht="13.5" customHeight="1">
      <c r="A90" s="211">
        <f t="shared" si="42"/>
        <v>81</v>
      </c>
      <c r="C90" s="296">
        <f t="shared" si="33"/>
      </c>
      <c r="D90" s="296">
        <f t="shared" si="34"/>
      </c>
      <c r="E90" s="296">
        <f t="shared" si="35"/>
      </c>
      <c r="F90" s="297"/>
      <c r="G90" s="296">
        <f t="shared" si="36"/>
      </c>
      <c r="H90" s="297">
        <f t="shared" si="37"/>
      </c>
      <c r="I90" s="297">
        <f t="shared" si="38"/>
      </c>
      <c r="J90" s="297">
        <f t="shared" si="39"/>
      </c>
      <c r="K90" s="297"/>
      <c r="L90" s="297"/>
      <c r="M90" s="297"/>
      <c r="N90" s="297">
        <f aca="true" t="shared" si="43" ref="N90:O109">IF($AE90="","",IF(VLOOKUP($AE90,選手,N$7,FALSE)="","",VLOOKUP($AE90,選手,N$7,FALSE)))</f>
      </c>
      <c r="O90" s="297">
        <f t="shared" si="43"/>
      </c>
      <c r="P90" s="297"/>
      <c r="Q90" s="296">
        <f t="shared" si="27"/>
      </c>
      <c r="R90" s="296">
        <f t="shared" si="40"/>
      </c>
      <c r="S90" s="297">
        <f t="shared" si="28"/>
      </c>
      <c r="T90" s="297">
        <f t="shared" si="29"/>
      </c>
      <c r="U90" s="297"/>
      <c r="V90" s="297"/>
      <c r="W90" s="296">
        <f t="shared" si="30"/>
      </c>
      <c r="X90" s="297"/>
      <c r="Y90" s="297"/>
      <c r="Z90" s="297"/>
      <c r="AA90" s="297"/>
      <c r="AB90" s="297"/>
      <c r="AC90" s="296">
        <f t="shared" si="31"/>
      </c>
      <c r="AE90" s="211">
        <f t="shared" si="41"/>
      </c>
      <c r="AG90" s="297">
        <f t="shared" si="32"/>
      </c>
      <c r="AH90" s="297">
        <f aca="true" t="shared" si="44" ref="AH90:AK109">IF(ISERROR(VLOOKUP($A90,申込１,AH$8,FALSE))=TRUE,IF(ISERROR(VLOOKUP($A90,申込２,AH$8,FALSE))=TRUE,IF(ISERROR(VLOOKUP($A90,リレー,AH$8,FALSE))=TRUE,"",IF(VLOOKUP($A90,リレー,AH$8,FALSE)="","",VLOOKUP($A90,リレー,AH$8,FALSE))),IF(VLOOKUP($A90,申込２,AH$8,FALSE)="","",VLOOKUP($A90,申込２,AH$8,FALSE))),IF(VLOOKUP($A90,申込１,AH$8,FALSE)="","",VLOOKUP($A90,申込１,AH$8,FALSE)))</f>
      </c>
      <c r="AI90" s="297">
        <f t="shared" si="44"/>
      </c>
      <c r="AJ90" s="297">
        <f t="shared" si="44"/>
      </c>
      <c r="AK90" s="297">
        <f t="shared" si="44"/>
      </c>
    </row>
    <row r="91" spans="1:37" s="211" customFormat="1" ht="13.5" customHeight="1">
      <c r="A91" s="211">
        <f t="shared" si="42"/>
        <v>82</v>
      </c>
      <c r="C91" s="296">
        <f t="shared" si="33"/>
      </c>
      <c r="D91" s="296">
        <f t="shared" si="34"/>
      </c>
      <c r="E91" s="296">
        <f t="shared" si="35"/>
      </c>
      <c r="F91" s="297"/>
      <c r="G91" s="296">
        <f t="shared" si="36"/>
      </c>
      <c r="H91" s="297">
        <f t="shared" si="37"/>
      </c>
      <c r="I91" s="297">
        <f t="shared" si="38"/>
      </c>
      <c r="J91" s="297">
        <f t="shared" si="39"/>
      </c>
      <c r="K91" s="297"/>
      <c r="L91" s="297"/>
      <c r="M91" s="297"/>
      <c r="N91" s="297">
        <f t="shared" si="43"/>
      </c>
      <c r="O91" s="297">
        <f t="shared" si="43"/>
      </c>
      <c r="P91" s="297"/>
      <c r="Q91" s="296">
        <f t="shared" si="27"/>
      </c>
      <c r="R91" s="296">
        <f t="shared" si="40"/>
      </c>
      <c r="S91" s="297">
        <f t="shared" si="28"/>
      </c>
      <c r="T91" s="297">
        <f t="shared" si="29"/>
      </c>
      <c r="U91" s="297"/>
      <c r="V91" s="297"/>
      <c r="W91" s="296">
        <f t="shared" si="30"/>
      </c>
      <c r="X91" s="297"/>
      <c r="Y91" s="297"/>
      <c r="Z91" s="297"/>
      <c r="AA91" s="297"/>
      <c r="AB91" s="297"/>
      <c r="AC91" s="296">
        <f t="shared" si="31"/>
      </c>
      <c r="AE91" s="211">
        <f t="shared" si="41"/>
      </c>
      <c r="AG91" s="297">
        <f t="shared" si="32"/>
      </c>
      <c r="AH91" s="297">
        <f t="shared" si="44"/>
      </c>
      <c r="AI91" s="297">
        <f t="shared" si="44"/>
      </c>
      <c r="AJ91" s="297">
        <f t="shared" si="44"/>
      </c>
      <c r="AK91" s="297">
        <f t="shared" si="44"/>
      </c>
    </row>
    <row r="92" spans="1:37" s="211" customFormat="1" ht="13.5" customHeight="1">
      <c r="A92" s="211">
        <f t="shared" si="42"/>
        <v>83</v>
      </c>
      <c r="C92" s="296">
        <f t="shared" si="33"/>
      </c>
      <c r="D92" s="296">
        <f t="shared" si="34"/>
      </c>
      <c r="E92" s="296">
        <f t="shared" si="35"/>
      </c>
      <c r="F92" s="297"/>
      <c r="G92" s="296">
        <f t="shared" si="36"/>
      </c>
      <c r="H92" s="297">
        <f t="shared" si="37"/>
      </c>
      <c r="I92" s="297">
        <f t="shared" si="38"/>
      </c>
      <c r="J92" s="297">
        <f t="shared" si="39"/>
      </c>
      <c r="K92" s="297"/>
      <c r="L92" s="297"/>
      <c r="M92" s="297"/>
      <c r="N92" s="297">
        <f t="shared" si="43"/>
      </c>
      <c r="O92" s="297">
        <f t="shared" si="43"/>
      </c>
      <c r="P92" s="297"/>
      <c r="Q92" s="296">
        <f t="shared" si="27"/>
      </c>
      <c r="R92" s="296">
        <f t="shared" si="40"/>
      </c>
      <c r="S92" s="297">
        <f t="shared" si="28"/>
      </c>
      <c r="T92" s="297">
        <f t="shared" si="29"/>
      </c>
      <c r="U92" s="297"/>
      <c r="V92" s="297"/>
      <c r="W92" s="296">
        <f t="shared" si="30"/>
      </c>
      <c r="X92" s="297"/>
      <c r="Y92" s="297"/>
      <c r="Z92" s="297"/>
      <c r="AA92" s="297"/>
      <c r="AB92" s="297"/>
      <c r="AC92" s="296">
        <f t="shared" si="31"/>
      </c>
      <c r="AE92" s="211">
        <f t="shared" si="41"/>
      </c>
      <c r="AG92" s="297">
        <f t="shared" si="32"/>
      </c>
      <c r="AH92" s="297">
        <f t="shared" si="44"/>
      </c>
      <c r="AI92" s="297">
        <f t="shared" si="44"/>
      </c>
      <c r="AJ92" s="297">
        <f t="shared" si="44"/>
      </c>
      <c r="AK92" s="297">
        <f t="shared" si="44"/>
      </c>
    </row>
    <row r="93" spans="1:37" s="211" customFormat="1" ht="13.5" customHeight="1">
      <c r="A93" s="211">
        <f t="shared" si="42"/>
        <v>84</v>
      </c>
      <c r="C93" s="296">
        <f t="shared" si="33"/>
      </c>
      <c r="D93" s="296">
        <f t="shared" si="34"/>
      </c>
      <c r="E93" s="296">
        <f t="shared" si="35"/>
      </c>
      <c r="F93" s="297"/>
      <c r="G93" s="296">
        <f t="shared" si="36"/>
      </c>
      <c r="H93" s="297">
        <f t="shared" si="37"/>
      </c>
      <c r="I93" s="297">
        <f t="shared" si="38"/>
      </c>
      <c r="J93" s="297">
        <f t="shared" si="39"/>
      </c>
      <c r="K93" s="297"/>
      <c r="L93" s="297"/>
      <c r="M93" s="297"/>
      <c r="N93" s="297">
        <f t="shared" si="43"/>
      </c>
      <c r="O93" s="297">
        <f t="shared" si="43"/>
      </c>
      <c r="P93" s="297"/>
      <c r="Q93" s="296">
        <f t="shared" si="27"/>
      </c>
      <c r="R93" s="296">
        <f t="shared" si="40"/>
      </c>
      <c r="S93" s="297">
        <f t="shared" si="28"/>
      </c>
      <c r="T93" s="297">
        <f t="shared" si="29"/>
      </c>
      <c r="U93" s="297"/>
      <c r="V93" s="297"/>
      <c r="W93" s="296">
        <f t="shared" si="30"/>
      </c>
      <c r="X93" s="297"/>
      <c r="Y93" s="297"/>
      <c r="Z93" s="297"/>
      <c r="AA93" s="297"/>
      <c r="AB93" s="297"/>
      <c r="AC93" s="296">
        <f t="shared" si="31"/>
      </c>
      <c r="AE93" s="211">
        <f t="shared" si="41"/>
      </c>
      <c r="AG93" s="297">
        <f t="shared" si="32"/>
      </c>
      <c r="AH93" s="297">
        <f t="shared" si="44"/>
      </c>
      <c r="AI93" s="297">
        <f t="shared" si="44"/>
      </c>
      <c r="AJ93" s="297">
        <f t="shared" si="44"/>
      </c>
      <c r="AK93" s="297">
        <f t="shared" si="44"/>
      </c>
    </row>
    <row r="94" spans="1:37" s="211" customFormat="1" ht="13.5" customHeight="1">
      <c r="A94" s="211">
        <f t="shared" si="42"/>
        <v>85</v>
      </c>
      <c r="C94" s="296">
        <f t="shared" si="33"/>
      </c>
      <c r="D94" s="296">
        <f t="shared" si="34"/>
      </c>
      <c r="E94" s="296">
        <f t="shared" si="35"/>
      </c>
      <c r="F94" s="297"/>
      <c r="G94" s="296">
        <f t="shared" si="36"/>
      </c>
      <c r="H94" s="297">
        <f t="shared" si="37"/>
      </c>
      <c r="I94" s="297">
        <f t="shared" si="38"/>
      </c>
      <c r="J94" s="297">
        <f t="shared" si="39"/>
      </c>
      <c r="K94" s="297"/>
      <c r="L94" s="297"/>
      <c r="M94" s="297"/>
      <c r="N94" s="297">
        <f t="shared" si="43"/>
      </c>
      <c r="O94" s="297">
        <f t="shared" si="43"/>
      </c>
      <c r="P94" s="297"/>
      <c r="Q94" s="296">
        <f t="shared" si="27"/>
      </c>
      <c r="R94" s="296">
        <f t="shared" si="40"/>
      </c>
      <c r="S94" s="297">
        <f t="shared" si="28"/>
      </c>
      <c r="T94" s="297">
        <f t="shared" si="29"/>
      </c>
      <c r="U94" s="297"/>
      <c r="V94" s="297"/>
      <c r="W94" s="296">
        <f t="shared" si="30"/>
      </c>
      <c r="X94" s="297"/>
      <c r="Y94" s="297"/>
      <c r="Z94" s="297"/>
      <c r="AA94" s="297"/>
      <c r="AB94" s="297"/>
      <c r="AC94" s="296">
        <f t="shared" si="31"/>
      </c>
      <c r="AE94" s="211">
        <f t="shared" si="41"/>
      </c>
      <c r="AG94" s="297">
        <f t="shared" si="32"/>
      </c>
      <c r="AH94" s="297">
        <f t="shared" si="44"/>
      </c>
      <c r="AI94" s="297">
        <f t="shared" si="44"/>
      </c>
      <c r="AJ94" s="297">
        <f t="shared" si="44"/>
      </c>
      <c r="AK94" s="297">
        <f t="shared" si="44"/>
      </c>
    </row>
    <row r="95" spans="1:37" s="211" customFormat="1" ht="13.5" customHeight="1">
      <c r="A95" s="211">
        <f t="shared" si="42"/>
        <v>86</v>
      </c>
      <c r="C95" s="296">
        <f t="shared" si="33"/>
      </c>
      <c r="D95" s="296">
        <f t="shared" si="34"/>
      </c>
      <c r="E95" s="296">
        <f t="shared" si="35"/>
      </c>
      <c r="F95" s="297"/>
      <c r="G95" s="296">
        <f t="shared" si="36"/>
      </c>
      <c r="H95" s="297">
        <f t="shared" si="37"/>
      </c>
      <c r="I95" s="297">
        <f t="shared" si="38"/>
      </c>
      <c r="J95" s="297">
        <f t="shared" si="39"/>
      </c>
      <c r="K95" s="297"/>
      <c r="L95" s="297"/>
      <c r="M95" s="297"/>
      <c r="N95" s="297">
        <f t="shared" si="43"/>
      </c>
      <c r="O95" s="297">
        <f t="shared" si="43"/>
      </c>
      <c r="P95" s="297"/>
      <c r="Q95" s="296">
        <f t="shared" si="27"/>
      </c>
      <c r="R95" s="296">
        <f t="shared" si="40"/>
      </c>
      <c r="S95" s="297">
        <f t="shared" si="28"/>
      </c>
      <c r="T95" s="297">
        <f t="shared" si="29"/>
      </c>
      <c r="U95" s="297"/>
      <c r="V95" s="297"/>
      <c r="W95" s="296">
        <f t="shared" si="30"/>
      </c>
      <c r="X95" s="297"/>
      <c r="Y95" s="297"/>
      <c r="Z95" s="297"/>
      <c r="AA95" s="297"/>
      <c r="AB95" s="297"/>
      <c r="AC95" s="296">
        <f t="shared" si="31"/>
      </c>
      <c r="AE95" s="211">
        <f t="shared" si="41"/>
      </c>
      <c r="AG95" s="297">
        <f t="shared" si="32"/>
      </c>
      <c r="AH95" s="297">
        <f t="shared" si="44"/>
      </c>
      <c r="AI95" s="297">
        <f t="shared" si="44"/>
      </c>
      <c r="AJ95" s="297">
        <f t="shared" si="44"/>
      </c>
      <c r="AK95" s="297">
        <f t="shared" si="44"/>
      </c>
    </row>
    <row r="96" spans="1:37" s="211" customFormat="1" ht="13.5" customHeight="1">
      <c r="A96" s="211">
        <f t="shared" si="42"/>
        <v>87</v>
      </c>
      <c r="C96" s="296">
        <f t="shared" si="33"/>
      </c>
      <c r="D96" s="296">
        <f t="shared" si="34"/>
      </c>
      <c r="E96" s="296">
        <f t="shared" si="35"/>
      </c>
      <c r="F96" s="297"/>
      <c r="G96" s="296">
        <f t="shared" si="36"/>
      </c>
      <c r="H96" s="297">
        <f t="shared" si="37"/>
      </c>
      <c r="I96" s="297">
        <f t="shared" si="38"/>
      </c>
      <c r="J96" s="297">
        <f t="shared" si="39"/>
      </c>
      <c r="K96" s="297"/>
      <c r="L96" s="297"/>
      <c r="M96" s="297"/>
      <c r="N96" s="297">
        <f t="shared" si="43"/>
      </c>
      <c r="O96" s="297">
        <f t="shared" si="43"/>
      </c>
      <c r="P96" s="297"/>
      <c r="Q96" s="296">
        <f t="shared" si="27"/>
      </c>
      <c r="R96" s="296">
        <f t="shared" si="40"/>
      </c>
      <c r="S96" s="297">
        <f t="shared" si="28"/>
      </c>
      <c r="T96" s="297">
        <f t="shared" si="29"/>
      </c>
      <c r="U96" s="297"/>
      <c r="V96" s="297"/>
      <c r="W96" s="296">
        <f t="shared" si="30"/>
      </c>
      <c r="X96" s="297"/>
      <c r="Y96" s="297"/>
      <c r="Z96" s="297"/>
      <c r="AA96" s="297"/>
      <c r="AB96" s="297"/>
      <c r="AC96" s="296">
        <f t="shared" si="31"/>
      </c>
      <c r="AE96" s="211">
        <f t="shared" si="41"/>
      </c>
      <c r="AG96" s="297">
        <f t="shared" si="32"/>
      </c>
      <c r="AH96" s="297">
        <f t="shared" si="44"/>
      </c>
      <c r="AI96" s="297">
        <f t="shared" si="44"/>
      </c>
      <c r="AJ96" s="297">
        <f t="shared" si="44"/>
      </c>
      <c r="AK96" s="297">
        <f t="shared" si="44"/>
      </c>
    </row>
    <row r="97" spans="1:37" s="211" customFormat="1" ht="13.5" customHeight="1">
      <c r="A97" s="211">
        <f t="shared" si="42"/>
        <v>88</v>
      </c>
      <c r="C97" s="296">
        <f t="shared" si="33"/>
      </c>
      <c r="D97" s="296">
        <f t="shared" si="34"/>
      </c>
      <c r="E97" s="296">
        <f t="shared" si="35"/>
      </c>
      <c r="F97" s="297"/>
      <c r="G97" s="296">
        <f t="shared" si="36"/>
      </c>
      <c r="H97" s="297">
        <f t="shared" si="37"/>
      </c>
      <c r="I97" s="297">
        <f t="shared" si="38"/>
      </c>
      <c r="J97" s="297">
        <f t="shared" si="39"/>
      </c>
      <c r="K97" s="297"/>
      <c r="L97" s="297"/>
      <c r="M97" s="297"/>
      <c r="N97" s="297">
        <f t="shared" si="43"/>
      </c>
      <c r="O97" s="297">
        <f t="shared" si="43"/>
      </c>
      <c r="P97" s="297"/>
      <c r="Q97" s="296">
        <f t="shared" si="27"/>
      </c>
      <c r="R97" s="296">
        <f t="shared" si="40"/>
      </c>
      <c r="S97" s="297">
        <f t="shared" si="28"/>
      </c>
      <c r="T97" s="297">
        <f t="shared" si="29"/>
      </c>
      <c r="U97" s="297"/>
      <c r="V97" s="297"/>
      <c r="W97" s="296">
        <f t="shared" si="30"/>
      </c>
      <c r="X97" s="297"/>
      <c r="Y97" s="297"/>
      <c r="Z97" s="297"/>
      <c r="AA97" s="297"/>
      <c r="AB97" s="297"/>
      <c r="AC97" s="296">
        <f t="shared" si="31"/>
      </c>
      <c r="AE97" s="211">
        <f t="shared" si="41"/>
      </c>
      <c r="AG97" s="297">
        <f t="shared" si="32"/>
      </c>
      <c r="AH97" s="297">
        <f t="shared" si="44"/>
      </c>
      <c r="AI97" s="297">
        <f t="shared" si="44"/>
      </c>
      <c r="AJ97" s="297">
        <f t="shared" si="44"/>
      </c>
      <c r="AK97" s="297">
        <f t="shared" si="44"/>
      </c>
    </row>
    <row r="98" spans="1:37" s="211" customFormat="1" ht="13.5" customHeight="1">
      <c r="A98" s="211">
        <f t="shared" si="42"/>
        <v>89</v>
      </c>
      <c r="C98" s="296">
        <f t="shared" si="33"/>
      </c>
      <c r="D98" s="296">
        <f t="shared" si="34"/>
      </c>
      <c r="E98" s="296">
        <f t="shared" si="35"/>
      </c>
      <c r="F98" s="297"/>
      <c r="G98" s="296">
        <f t="shared" si="36"/>
      </c>
      <c r="H98" s="297">
        <f t="shared" si="37"/>
      </c>
      <c r="I98" s="297">
        <f t="shared" si="38"/>
      </c>
      <c r="J98" s="297">
        <f t="shared" si="39"/>
      </c>
      <c r="K98" s="297"/>
      <c r="L98" s="297"/>
      <c r="M98" s="297"/>
      <c r="N98" s="297">
        <f t="shared" si="43"/>
      </c>
      <c r="O98" s="297">
        <f t="shared" si="43"/>
      </c>
      <c r="P98" s="297"/>
      <c r="Q98" s="296">
        <f t="shared" si="27"/>
      </c>
      <c r="R98" s="296">
        <f t="shared" si="40"/>
      </c>
      <c r="S98" s="297">
        <f t="shared" si="28"/>
      </c>
      <c r="T98" s="297">
        <f t="shared" si="29"/>
      </c>
      <c r="U98" s="297"/>
      <c r="V98" s="297"/>
      <c r="W98" s="296">
        <f t="shared" si="30"/>
      </c>
      <c r="X98" s="297"/>
      <c r="Y98" s="297"/>
      <c r="Z98" s="297"/>
      <c r="AA98" s="297"/>
      <c r="AB98" s="297"/>
      <c r="AC98" s="296">
        <f t="shared" si="31"/>
      </c>
      <c r="AE98" s="211">
        <f t="shared" si="41"/>
      </c>
      <c r="AG98" s="297">
        <f t="shared" si="32"/>
      </c>
      <c r="AH98" s="297">
        <f t="shared" si="44"/>
      </c>
      <c r="AI98" s="297">
        <f t="shared" si="44"/>
      </c>
      <c r="AJ98" s="297">
        <f t="shared" si="44"/>
      </c>
      <c r="AK98" s="297">
        <f t="shared" si="44"/>
      </c>
    </row>
    <row r="99" spans="1:37" s="211" customFormat="1" ht="13.5" customHeight="1">
      <c r="A99" s="211">
        <f t="shared" si="42"/>
        <v>90</v>
      </c>
      <c r="C99" s="296">
        <f t="shared" si="33"/>
      </c>
      <c r="D99" s="296">
        <f t="shared" si="34"/>
      </c>
      <c r="E99" s="296">
        <f t="shared" si="35"/>
      </c>
      <c r="F99" s="297"/>
      <c r="G99" s="296">
        <f t="shared" si="36"/>
      </c>
      <c r="H99" s="297">
        <f t="shared" si="37"/>
      </c>
      <c r="I99" s="297">
        <f t="shared" si="38"/>
      </c>
      <c r="J99" s="297">
        <f t="shared" si="39"/>
      </c>
      <c r="K99" s="297"/>
      <c r="L99" s="297"/>
      <c r="M99" s="297"/>
      <c r="N99" s="297">
        <f t="shared" si="43"/>
      </c>
      <c r="O99" s="297">
        <f t="shared" si="43"/>
      </c>
      <c r="P99" s="297"/>
      <c r="Q99" s="296">
        <f t="shared" si="27"/>
      </c>
      <c r="R99" s="296">
        <f t="shared" si="40"/>
      </c>
      <c r="S99" s="297">
        <f t="shared" si="28"/>
      </c>
      <c r="T99" s="297">
        <f t="shared" si="29"/>
      </c>
      <c r="U99" s="297"/>
      <c r="V99" s="297"/>
      <c r="W99" s="296">
        <f t="shared" si="30"/>
      </c>
      <c r="X99" s="297"/>
      <c r="Y99" s="297"/>
      <c r="Z99" s="297"/>
      <c r="AA99" s="297"/>
      <c r="AB99" s="297"/>
      <c r="AC99" s="296">
        <f t="shared" si="31"/>
      </c>
      <c r="AE99" s="211">
        <f t="shared" si="41"/>
      </c>
      <c r="AG99" s="297">
        <f t="shared" si="32"/>
      </c>
      <c r="AH99" s="297">
        <f t="shared" si="44"/>
      </c>
      <c r="AI99" s="297">
        <f t="shared" si="44"/>
      </c>
      <c r="AJ99" s="297">
        <f t="shared" si="44"/>
      </c>
      <c r="AK99" s="297">
        <f t="shared" si="44"/>
      </c>
    </row>
    <row r="100" spans="1:37" s="211" customFormat="1" ht="13.5" customHeight="1">
      <c r="A100" s="211">
        <f t="shared" si="42"/>
        <v>91</v>
      </c>
      <c r="C100" s="296">
        <f t="shared" si="33"/>
      </c>
      <c r="D100" s="296">
        <f t="shared" si="34"/>
      </c>
      <c r="E100" s="296">
        <f t="shared" si="35"/>
      </c>
      <c r="F100" s="297"/>
      <c r="G100" s="296">
        <f t="shared" si="36"/>
      </c>
      <c r="H100" s="297">
        <f t="shared" si="37"/>
      </c>
      <c r="I100" s="297">
        <f t="shared" si="38"/>
      </c>
      <c r="J100" s="297">
        <f t="shared" si="39"/>
      </c>
      <c r="K100" s="297"/>
      <c r="L100" s="297"/>
      <c r="M100" s="297"/>
      <c r="N100" s="297">
        <f t="shared" si="43"/>
      </c>
      <c r="O100" s="297">
        <f t="shared" si="43"/>
      </c>
      <c r="P100" s="297"/>
      <c r="Q100" s="296">
        <f t="shared" si="27"/>
      </c>
      <c r="R100" s="296">
        <f t="shared" si="40"/>
      </c>
      <c r="S100" s="297">
        <f t="shared" si="28"/>
      </c>
      <c r="T100" s="297">
        <f t="shared" si="29"/>
      </c>
      <c r="U100" s="297"/>
      <c r="V100" s="297"/>
      <c r="W100" s="296">
        <f t="shared" si="30"/>
      </c>
      <c r="X100" s="297"/>
      <c r="Y100" s="297"/>
      <c r="Z100" s="297"/>
      <c r="AA100" s="297"/>
      <c r="AB100" s="297"/>
      <c r="AC100" s="296">
        <f t="shared" si="31"/>
      </c>
      <c r="AE100" s="211">
        <f t="shared" si="41"/>
      </c>
      <c r="AG100" s="297">
        <f t="shared" si="32"/>
      </c>
      <c r="AH100" s="297">
        <f t="shared" si="44"/>
      </c>
      <c r="AI100" s="297">
        <f t="shared" si="44"/>
      </c>
      <c r="AJ100" s="297">
        <f t="shared" si="44"/>
      </c>
      <c r="AK100" s="297">
        <f t="shared" si="44"/>
      </c>
    </row>
    <row r="101" spans="1:37" s="211" customFormat="1" ht="13.5" customHeight="1">
      <c r="A101" s="211">
        <f t="shared" si="42"/>
        <v>92</v>
      </c>
      <c r="C101" s="296">
        <f t="shared" si="33"/>
      </c>
      <c r="D101" s="296">
        <f t="shared" si="34"/>
      </c>
      <c r="E101" s="296">
        <f t="shared" si="35"/>
      </c>
      <c r="F101" s="297"/>
      <c r="G101" s="296">
        <f t="shared" si="36"/>
      </c>
      <c r="H101" s="297">
        <f t="shared" si="37"/>
      </c>
      <c r="I101" s="297">
        <f t="shared" si="38"/>
      </c>
      <c r="J101" s="297">
        <f t="shared" si="39"/>
      </c>
      <c r="K101" s="297"/>
      <c r="L101" s="297"/>
      <c r="M101" s="297"/>
      <c r="N101" s="297">
        <f t="shared" si="43"/>
      </c>
      <c r="O101" s="297">
        <f t="shared" si="43"/>
      </c>
      <c r="P101" s="297"/>
      <c r="Q101" s="296">
        <f t="shared" si="27"/>
      </c>
      <c r="R101" s="296">
        <f t="shared" si="40"/>
      </c>
      <c r="S101" s="297">
        <f t="shared" si="28"/>
      </c>
      <c r="T101" s="297">
        <f t="shared" si="29"/>
      </c>
      <c r="U101" s="297"/>
      <c r="V101" s="297"/>
      <c r="W101" s="296">
        <f t="shared" si="30"/>
      </c>
      <c r="X101" s="297"/>
      <c r="Y101" s="297"/>
      <c r="Z101" s="297"/>
      <c r="AA101" s="297"/>
      <c r="AB101" s="297"/>
      <c r="AC101" s="296">
        <f t="shared" si="31"/>
      </c>
      <c r="AE101" s="211">
        <f t="shared" si="41"/>
      </c>
      <c r="AG101" s="297">
        <f t="shared" si="32"/>
      </c>
      <c r="AH101" s="297">
        <f t="shared" si="44"/>
      </c>
      <c r="AI101" s="297">
        <f t="shared" si="44"/>
      </c>
      <c r="AJ101" s="297">
        <f t="shared" si="44"/>
      </c>
      <c r="AK101" s="297">
        <f t="shared" si="44"/>
      </c>
    </row>
    <row r="102" spans="1:37" s="211" customFormat="1" ht="13.5" customHeight="1">
      <c r="A102" s="211">
        <f t="shared" si="42"/>
        <v>93</v>
      </c>
      <c r="C102" s="296">
        <f t="shared" si="33"/>
      </c>
      <c r="D102" s="296">
        <f t="shared" si="34"/>
      </c>
      <c r="E102" s="296">
        <f t="shared" si="35"/>
      </c>
      <c r="F102" s="297"/>
      <c r="G102" s="296">
        <f t="shared" si="36"/>
      </c>
      <c r="H102" s="297">
        <f t="shared" si="37"/>
      </c>
      <c r="I102" s="297">
        <f t="shared" si="38"/>
      </c>
      <c r="J102" s="297">
        <f t="shared" si="39"/>
      </c>
      <c r="K102" s="297"/>
      <c r="L102" s="297"/>
      <c r="M102" s="297"/>
      <c r="N102" s="297">
        <f t="shared" si="43"/>
      </c>
      <c r="O102" s="297">
        <f t="shared" si="43"/>
      </c>
      <c r="P102" s="297"/>
      <c r="Q102" s="296">
        <f t="shared" si="27"/>
      </c>
      <c r="R102" s="296">
        <f t="shared" si="40"/>
      </c>
      <c r="S102" s="297">
        <f t="shared" si="28"/>
      </c>
      <c r="T102" s="297">
        <f t="shared" si="29"/>
      </c>
      <c r="U102" s="297"/>
      <c r="V102" s="297"/>
      <c r="W102" s="296">
        <f t="shared" si="30"/>
      </c>
      <c r="X102" s="297"/>
      <c r="Y102" s="297"/>
      <c r="Z102" s="297"/>
      <c r="AA102" s="297"/>
      <c r="AB102" s="297"/>
      <c r="AC102" s="296">
        <f t="shared" si="31"/>
      </c>
      <c r="AE102" s="211">
        <f t="shared" si="41"/>
      </c>
      <c r="AG102" s="297">
        <f t="shared" si="32"/>
      </c>
      <c r="AH102" s="297">
        <f t="shared" si="44"/>
      </c>
      <c r="AI102" s="297">
        <f t="shared" si="44"/>
      </c>
      <c r="AJ102" s="297">
        <f t="shared" si="44"/>
      </c>
      <c r="AK102" s="297">
        <f t="shared" si="44"/>
      </c>
    </row>
    <row r="103" spans="1:37" s="211" customFormat="1" ht="13.5" customHeight="1">
      <c r="A103" s="211">
        <f t="shared" si="42"/>
        <v>94</v>
      </c>
      <c r="C103" s="296">
        <f t="shared" si="33"/>
      </c>
      <c r="D103" s="296">
        <f t="shared" si="34"/>
      </c>
      <c r="E103" s="296">
        <f t="shared" si="35"/>
      </c>
      <c r="F103" s="297"/>
      <c r="G103" s="296">
        <f t="shared" si="36"/>
      </c>
      <c r="H103" s="297">
        <f t="shared" si="37"/>
      </c>
      <c r="I103" s="297">
        <f t="shared" si="38"/>
      </c>
      <c r="J103" s="297">
        <f t="shared" si="39"/>
      </c>
      <c r="K103" s="297"/>
      <c r="L103" s="297"/>
      <c r="M103" s="297"/>
      <c r="N103" s="297">
        <f t="shared" si="43"/>
      </c>
      <c r="O103" s="297">
        <f t="shared" si="43"/>
      </c>
      <c r="P103" s="297"/>
      <c r="Q103" s="296">
        <f t="shared" si="27"/>
      </c>
      <c r="R103" s="296">
        <f t="shared" si="40"/>
      </c>
      <c r="S103" s="297">
        <f t="shared" si="28"/>
      </c>
      <c r="T103" s="297">
        <f t="shared" si="29"/>
      </c>
      <c r="U103" s="297"/>
      <c r="V103" s="297"/>
      <c r="W103" s="296">
        <f t="shared" si="30"/>
      </c>
      <c r="X103" s="297"/>
      <c r="Y103" s="297"/>
      <c r="Z103" s="297"/>
      <c r="AA103" s="297"/>
      <c r="AB103" s="297"/>
      <c r="AC103" s="296">
        <f t="shared" si="31"/>
      </c>
      <c r="AE103" s="211">
        <f t="shared" si="41"/>
      </c>
      <c r="AG103" s="297">
        <f t="shared" si="32"/>
      </c>
      <c r="AH103" s="297">
        <f t="shared" si="44"/>
      </c>
      <c r="AI103" s="297">
        <f t="shared" si="44"/>
      </c>
      <c r="AJ103" s="297">
        <f t="shared" si="44"/>
      </c>
      <c r="AK103" s="297">
        <f t="shared" si="44"/>
      </c>
    </row>
    <row r="104" spans="1:37" s="211" customFormat="1" ht="13.5" customHeight="1">
      <c r="A104" s="211">
        <f t="shared" si="42"/>
        <v>95</v>
      </c>
      <c r="C104" s="296">
        <f t="shared" si="33"/>
      </c>
      <c r="D104" s="296">
        <f t="shared" si="34"/>
      </c>
      <c r="E104" s="296">
        <f t="shared" si="35"/>
      </c>
      <c r="F104" s="297"/>
      <c r="G104" s="296">
        <f t="shared" si="36"/>
      </c>
      <c r="H104" s="297">
        <f t="shared" si="37"/>
      </c>
      <c r="I104" s="297">
        <f t="shared" si="38"/>
      </c>
      <c r="J104" s="297">
        <f t="shared" si="39"/>
      </c>
      <c r="K104" s="297"/>
      <c r="L104" s="297"/>
      <c r="M104" s="297"/>
      <c r="N104" s="297">
        <f t="shared" si="43"/>
      </c>
      <c r="O104" s="297">
        <f t="shared" si="43"/>
      </c>
      <c r="P104" s="297"/>
      <c r="Q104" s="296">
        <f t="shared" si="27"/>
      </c>
      <c r="R104" s="296">
        <f t="shared" si="40"/>
      </c>
      <c r="S104" s="297">
        <f t="shared" si="28"/>
      </c>
      <c r="T104" s="297">
        <f t="shared" si="29"/>
      </c>
      <c r="U104" s="297"/>
      <c r="V104" s="297"/>
      <c r="W104" s="296">
        <f t="shared" si="30"/>
      </c>
      <c r="X104" s="297"/>
      <c r="Y104" s="297"/>
      <c r="Z104" s="297"/>
      <c r="AA104" s="297"/>
      <c r="AB104" s="297"/>
      <c r="AC104" s="296">
        <f t="shared" si="31"/>
      </c>
      <c r="AE104" s="211">
        <f t="shared" si="41"/>
      </c>
      <c r="AG104" s="297">
        <f t="shared" si="32"/>
      </c>
      <c r="AH104" s="297">
        <f t="shared" si="44"/>
      </c>
      <c r="AI104" s="297">
        <f t="shared" si="44"/>
      </c>
      <c r="AJ104" s="297">
        <f t="shared" si="44"/>
      </c>
      <c r="AK104" s="297">
        <f t="shared" si="44"/>
      </c>
    </row>
    <row r="105" spans="1:37" s="211" customFormat="1" ht="13.5" customHeight="1">
      <c r="A105" s="211">
        <f t="shared" si="42"/>
        <v>96</v>
      </c>
      <c r="C105" s="296">
        <f t="shared" si="33"/>
      </c>
      <c r="D105" s="296">
        <f t="shared" si="34"/>
      </c>
      <c r="E105" s="296">
        <f t="shared" si="35"/>
      </c>
      <c r="F105" s="297"/>
      <c r="G105" s="296">
        <f t="shared" si="36"/>
      </c>
      <c r="H105" s="297">
        <f t="shared" si="37"/>
      </c>
      <c r="I105" s="297">
        <f t="shared" si="38"/>
      </c>
      <c r="J105" s="297">
        <f t="shared" si="39"/>
      </c>
      <c r="K105" s="297"/>
      <c r="L105" s="297"/>
      <c r="M105" s="297"/>
      <c r="N105" s="297">
        <f t="shared" si="43"/>
      </c>
      <c r="O105" s="297">
        <f t="shared" si="43"/>
      </c>
      <c r="P105" s="297"/>
      <c r="Q105" s="296">
        <f t="shared" si="27"/>
      </c>
      <c r="R105" s="296">
        <f t="shared" si="40"/>
      </c>
      <c r="S105" s="297">
        <f t="shared" si="28"/>
      </c>
      <c r="T105" s="297">
        <f t="shared" si="29"/>
      </c>
      <c r="U105" s="297"/>
      <c r="V105" s="297"/>
      <c r="W105" s="296">
        <f t="shared" si="30"/>
      </c>
      <c r="X105" s="297"/>
      <c r="Y105" s="297"/>
      <c r="Z105" s="297"/>
      <c r="AA105" s="297"/>
      <c r="AB105" s="297"/>
      <c r="AC105" s="296">
        <f t="shared" si="31"/>
      </c>
      <c r="AE105" s="211">
        <f t="shared" si="41"/>
      </c>
      <c r="AG105" s="297">
        <f t="shared" si="32"/>
      </c>
      <c r="AH105" s="297">
        <f t="shared" si="44"/>
      </c>
      <c r="AI105" s="297">
        <f t="shared" si="44"/>
      </c>
      <c r="AJ105" s="297">
        <f t="shared" si="44"/>
      </c>
      <c r="AK105" s="297">
        <f t="shared" si="44"/>
      </c>
    </row>
    <row r="106" spans="1:37" s="211" customFormat="1" ht="13.5" customHeight="1">
      <c r="A106" s="211">
        <f t="shared" si="42"/>
        <v>97</v>
      </c>
      <c r="C106" s="296">
        <f t="shared" si="33"/>
      </c>
      <c r="D106" s="296">
        <f t="shared" si="34"/>
      </c>
      <c r="E106" s="296">
        <f t="shared" si="35"/>
      </c>
      <c r="F106" s="297"/>
      <c r="G106" s="296">
        <f t="shared" si="36"/>
      </c>
      <c r="H106" s="297">
        <f t="shared" si="37"/>
      </c>
      <c r="I106" s="297">
        <f t="shared" si="38"/>
      </c>
      <c r="J106" s="297">
        <f t="shared" si="39"/>
      </c>
      <c r="K106" s="297"/>
      <c r="L106" s="297"/>
      <c r="M106" s="297"/>
      <c r="N106" s="297">
        <f t="shared" si="43"/>
      </c>
      <c r="O106" s="297">
        <f t="shared" si="43"/>
      </c>
      <c r="P106" s="297"/>
      <c r="Q106" s="296">
        <f t="shared" si="27"/>
      </c>
      <c r="R106" s="296">
        <f t="shared" si="40"/>
      </c>
      <c r="S106" s="297">
        <f aca="true" t="shared" si="45" ref="S106:S137">IF(AE106="","",IF(W$6=1,0,IF(VLOOKUP($AE106,選手,S$7,FALSE)="","●",IF(ISERROR(VLOOKUP($AE106,選手,S$7,FALSE))=TRUE,"●",VLOOKUP($AE106,選手,S$7,FALSE)))))</f>
      </c>
      <c r="T106" s="297">
        <f t="shared" si="29"/>
      </c>
      <c r="U106" s="297"/>
      <c r="V106" s="297"/>
      <c r="W106" s="296">
        <f aca="true" t="shared" si="46" ref="W106:W137">IF(ISERROR(VLOOKUP($AE106,選手,W$7,FALSE))=TRUE,"",IF(VLOOKUP($AE106,選手,W$7,FALSE)="","",VLOOKUP($AE106,選手,W$7,FALSE)))</f>
      </c>
      <c r="X106" s="297"/>
      <c r="Y106" s="297"/>
      <c r="Z106" s="297"/>
      <c r="AA106" s="297"/>
      <c r="AB106" s="297"/>
      <c r="AC106" s="296">
        <f t="shared" si="31"/>
      </c>
      <c r="AE106" s="211">
        <f t="shared" si="41"/>
      </c>
      <c r="AG106" s="297">
        <f aca="true" t="shared" si="47" ref="AG106:AG137">IF(ISERROR(VLOOKUP($AE106,選手,AG$8,FALSE))=TRUE,"",IF(VLOOKUP($AE106,選手,AG$8,FALSE)="","",VLOOKUP($AE106,選手,AG$8,FALSE)))</f>
      </c>
      <c r="AH106" s="297">
        <f t="shared" si="44"/>
      </c>
      <c r="AI106" s="297">
        <f t="shared" si="44"/>
      </c>
      <c r="AJ106" s="297">
        <f t="shared" si="44"/>
      </c>
      <c r="AK106" s="297">
        <f t="shared" si="44"/>
      </c>
    </row>
    <row r="107" spans="1:37" s="211" customFormat="1" ht="13.5" customHeight="1">
      <c r="A107" s="211">
        <f t="shared" si="42"/>
        <v>98</v>
      </c>
      <c r="C107" s="296">
        <f t="shared" si="33"/>
      </c>
      <c r="D107" s="296">
        <f t="shared" si="34"/>
      </c>
      <c r="E107" s="296">
        <f t="shared" si="35"/>
      </c>
      <c r="F107" s="297"/>
      <c r="G107" s="296">
        <f t="shared" si="36"/>
      </c>
      <c r="H107" s="297">
        <f t="shared" si="37"/>
      </c>
      <c r="I107" s="297">
        <f t="shared" si="38"/>
      </c>
      <c r="J107" s="297">
        <f t="shared" si="39"/>
      </c>
      <c r="K107" s="297"/>
      <c r="L107" s="297"/>
      <c r="M107" s="297"/>
      <c r="N107" s="297">
        <f t="shared" si="43"/>
      </c>
      <c r="O107" s="297">
        <f t="shared" si="43"/>
      </c>
      <c r="P107" s="297"/>
      <c r="Q107" s="296">
        <f t="shared" si="27"/>
      </c>
      <c r="R107" s="296">
        <f t="shared" si="40"/>
      </c>
      <c r="S107" s="297">
        <f t="shared" si="45"/>
      </c>
      <c r="T107" s="297">
        <f t="shared" si="29"/>
      </c>
      <c r="U107" s="297"/>
      <c r="V107" s="297"/>
      <c r="W107" s="296">
        <f t="shared" si="46"/>
      </c>
      <c r="X107" s="297"/>
      <c r="Y107" s="297"/>
      <c r="Z107" s="297"/>
      <c r="AA107" s="297"/>
      <c r="AB107" s="297"/>
      <c r="AC107" s="296">
        <f t="shared" si="31"/>
      </c>
      <c r="AE107" s="211">
        <f t="shared" si="41"/>
      </c>
      <c r="AG107" s="297">
        <f t="shared" si="47"/>
      </c>
      <c r="AH107" s="297">
        <f t="shared" si="44"/>
      </c>
      <c r="AI107" s="297">
        <f t="shared" si="44"/>
      </c>
      <c r="AJ107" s="297">
        <f t="shared" si="44"/>
      </c>
      <c r="AK107" s="297">
        <f t="shared" si="44"/>
      </c>
    </row>
    <row r="108" spans="1:37" s="211" customFormat="1" ht="13.5" customHeight="1">
      <c r="A108" s="211">
        <f t="shared" si="42"/>
        <v>99</v>
      </c>
      <c r="C108" s="296">
        <f t="shared" si="33"/>
      </c>
      <c r="D108" s="296">
        <f t="shared" si="34"/>
      </c>
      <c r="E108" s="296">
        <f t="shared" si="35"/>
      </c>
      <c r="F108" s="297"/>
      <c r="G108" s="296">
        <f t="shared" si="36"/>
      </c>
      <c r="H108" s="297">
        <f t="shared" si="37"/>
      </c>
      <c r="I108" s="297">
        <f t="shared" si="38"/>
      </c>
      <c r="J108" s="297">
        <f t="shared" si="39"/>
      </c>
      <c r="K108" s="297"/>
      <c r="L108" s="297"/>
      <c r="M108" s="297"/>
      <c r="N108" s="297">
        <f t="shared" si="43"/>
      </c>
      <c r="O108" s="297">
        <f t="shared" si="43"/>
      </c>
      <c r="P108" s="297"/>
      <c r="Q108" s="296">
        <f t="shared" si="27"/>
      </c>
      <c r="R108" s="296">
        <f t="shared" si="40"/>
      </c>
      <c r="S108" s="297">
        <f t="shared" si="45"/>
      </c>
      <c r="T108" s="297">
        <f t="shared" si="29"/>
      </c>
      <c r="U108" s="297"/>
      <c r="V108" s="297"/>
      <c r="W108" s="296">
        <f t="shared" si="46"/>
      </c>
      <c r="X108" s="297"/>
      <c r="Y108" s="297"/>
      <c r="Z108" s="297"/>
      <c r="AA108" s="297"/>
      <c r="AB108" s="297"/>
      <c r="AC108" s="296">
        <f t="shared" si="31"/>
      </c>
      <c r="AE108" s="211">
        <f t="shared" si="41"/>
      </c>
      <c r="AG108" s="297">
        <f t="shared" si="47"/>
      </c>
      <c r="AH108" s="297">
        <f t="shared" si="44"/>
      </c>
      <c r="AI108" s="297">
        <f t="shared" si="44"/>
      </c>
      <c r="AJ108" s="297">
        <f t="shared" si="44"/>
      </c>
      <c r="AK108" s="297">
        <f t="shared" si="44"/>
      </c>
    </row>
    <row r="109" spans="1:37" s="211" customFormat="1" ht="13.5" customHeight="1">
      <c r="A109" s="211">
        <f t="shared" si="42"/>
        <v>100</v>
      </c>
      <c r="C109" s="296">
        <f t="shared" si="33"/>
      </c>
      <c r="D109" s="296">
        <f t="shared" si="34"/>
      </c>
      <c r="E109" s="296">
        <f t="shared" si="35"/>
      </c>
      <c r="F109" s="297"/>
      <c r="G109" s="296">
        <f t="shared" si="36"/>
      </c>
      <c r="H109" s="297">
        <f t="shared" si="37"/>
      </c>
      <c r="I109" s="297">
        <f t="shared" si="38"/>
      </c>
      <c r="J109" s="297">
        <f t="shared" si="39"/>
      </c>
      <c r="K109" s="297"/>
      <c r="L109" s="297"/>
      <c r="M109" s="297"/>
      <c r="N109" s="297">
        <f t="shared" si="43"/>
      </c>
      <c r="O109" s="297">
        <f t="shared" si="43"/>
      </c>
      <c r="P109" s="297"/>
      <c r="Q109" s="296">
        <f t="shared" si="27"/>
      </c>
      <c r="R109" s="296">
        <f t="shared" si="40"/>
      </c>
      <c r="S109" s="297">
        <f t="shared" si="45"/>
      </c>
      <c r="T109" s="297">
        <f t="shared" si="29"/>
      </c>
      <c r="U109" s="297"/>
      <c r="V109" s="297"/>
      <c r="W109" s="296">
        <f t="shared" si="46"/>
      </c>
      <c r="X109" s="297"/>
      <c r="Y109" s="297"/>
      <c r="Z109" s="297"/>
      <c r="AA109" s="297"/>
      <c r="AB109" s="297"/>
      <c r="AC109" s="296">
        <f t="shared" si="31"/>
      </c>
      <c r="AE109" s="211">
        <f t="shared" si="41"/>
      </c>
      <c r="AG109" s="297">
        <f t="shared" si="47"/>
      </c>
      <c r="AH109" s="297">
        <f t="shared" si="44"/>
      </c>
      <c r="AI109" s="297">
        <f t="shared" si="44"/>
      </c>
      <c r="AJ109" s="297">
        <f t="shared" si="44"/>
      </c>
      <c r="AK109" s="297">
        <f t="shared" si="44"/>
      </c>
    </row>
    <row r="110" spans="1:37" s="211" customFormat="1" ht="13.5" customHeight="1">
      <c r="A110" s="211">
        <f t="shared" si="42"/>
        <v>101</v>
      </c>
      <c r="C110" s="296">
        <f t="shared" si="33"/>
      </c>
      <c r="D110" s="296">
        <f t="shared" si="34"/>
      </c>
      <c r="E110" s="296">
        <f t="shared" si="35"/>
      </c>
      <c r="F110" s="297"/>
      <c r="G110" s="296">
        <f t="shared" si="36"/>
      </c>
      <c r="H110" s="297">
        <f t="shared" si="37"/>
      </c>
      <c r="I110" s="297">
        <f t="shared" si="38"/>
      </c>
      <c r="J110" s="297">
        <f t="shared" si="39"/>
      </c>
      <c r="K110" s="297"/>
      <c r="L110" s="297"/>
      <c r="M110" s="297"/>
      <c r="N110" s="297">
        <f aca="true" t="shared" si="48" ref="N110:O129">IF($AE110="","",IF(VLOOKUP($AE110,選手,N$7,FALSE)="","",VLOOKUP($AE110,選手,N$7,FALSE)))</f>
      </c>
      <c r="O110" s="297">
        <f t="shared" si="48"/>
      </c>
      <c r="P110" s="297"/>
      <c r="Q110" s="296">
        <f t="shared" si="27"/>
      </c>
      <c r="R110" s="296">
        <f t="shared" si="40"/>
      </c>
      <c r="S110" s="297">
        <f t="shared" si="45"/>
      </c>
      <c r="T110" s="297">
        <f t="shared" si="29"/>
      </c>
      <c r="U110" s="297"/>
      <c r="V110" s="297"/>
      <c r="W110" s="296">
        <f t="shared" si="46"/>
      </c>
      <c r="X110" s="297"/>
      <c r="Y110" s="297"/>
      <c r="Z110" s="297"/>
      <c r="AA110" s="297"/>
      <c r="AB110" s="297"/>
      <c r="AC110" s="296">
        <f t="shared" si="31"/>
      </c>
      <c r="AE110" s="211">
        <f t="shared" si="41"/>
      </c>
      <c r="AG110" s="297">
        <f t="shared" si="47"/>
      </c>
      <c r="AH110" s="297">
        <f aca="true" t="shared" si="49" ref="AH110:AK129">IF(ISERROR(VLOOKUP($A110,申込１,AH$8,FALSE))=TRUE,IF(ISERROR(VLOOKUP($A110,申込２,AH$8,FALSE))=TRUE,IF(ISERROR(VLOOKUP($A110,リレー,AH$8,FALSE))=TRUE,"",IF(VLOOKUP($A110,リレー,AH$8,FALSE)="","",VLOOKUP($A110,リレー,AH$8,FALSE))),IF(VLOOKUP($A110,申込２,AH$8,FALSE)="","",VLOOKUP($A110,申込２,AH$8,FALSE))),IF(VLOOKUP($A110,申込１,AH$8,FALSE)="","",VLOOKUP($A110,申込１,AH$8,FALSE)))</f>
      </c>
      <c r="AI110" s="297">
        <f t="shared" si="49"/>
      </c>
      <c r="AJ110" s="297">
        <f t="shared" si="49"/>
      </c>
      <c r="AK110" s="297">
        <f t="shared" si="49"/>
      </c>
    </row>
    <row r="111" spans="1:37" s="211" customFormat="1" ht="13.5" customHeight="1">
      <c r="A111" s="211">
        <f t="shared" si="42"/>
        <v>102</v>
      </c>
      <c r="C111" s="296">
        <f t="shared" si="33"/>
      </c>
      <c r="D111" s="296">
        <f t="shared" si="34"/>
      </c>
      <c r="E111" s="296">
        <f t="shared" si="35"/>
      </c>
      <c r="F111" s="297"/>
      <c r="G111" s="296">
        <f t="shared" si="36"/>
      </c>
      <c r="H111" s="297">
        <f t="shared" si="37"/>
      </c>
      <c r="I111" s="297">
        <f t="shared" si="38"/>
      </c>
      <c r="J111" s="297">
        <f t="shared" si="39"/>
      </c>
      <c r="K111" s="297"/>
      <c r="L111" s="297"/>
      <c r="M111" s="297"/>
      <c r="N111" s="297">
        <f t="shared" si="48"/>
      </c>
      <c r="O111" s="297">
        <f t="shared" si="48"/>
      </c>
      <c r="P111" s="297"/>
      <c r="Q111" s="296">
        <f t="shared" si="27"/>
      </c>
      <c r="R111" s="296">
        <f t="shared" si="40"/>
      </c>
      <c r="S111" s="297">
        <f t="shared" si="45"/>
      </c>
      <c r="T111" s="297">
        <f t="shared" si="29"/>
      </c>
      <c r="U111" s="297"/>
      <c r="V111" s="297"/>
      <c r="W111" s="296">
        <f t="shared" si="46"/>
      </c>
      <c r="X111" s="297"/>
      <c r="Y111" s="297"/>
      <c r="Z111" s="297"/>
      <c r="AA111" s="297"/>
      <c r="AB111" s="297"/>
      <c r="AC111" s="296">
        <f t="shared" si="31"/>
      </c>
      <c r="AE111" s="211">
        <f t="shared" si="41"/>
      </c>
      <c r="AG111" s="297">
        <f t="shared" si="47"/>
      </c>
      <c r="AH111" s="297">
        <f t="shared" si="49"/>
      </c>
      <c r="AI111" s="297">
        <f t="shared" si="49"/>
      </c>
      <c r="AJ111" s="297">
        <f t="shared" si="49"/>
      </c>
      <c r="AK111" s="297">
        <f t="shared" si="49"/>
      </c>
    </row>
    <row r="112" spans="1:37" s="211" customFormat="1" ht="13.5" customHeight="1">
      <c r="A112" s="211">
        <f t="shared" si="42"/>
        <v>103</v>
      </c>
      <c r="C112" s="296">
        <f t="shared" si="33"/>
      </c>
      <c r="D112" s="296">
        <f t="shared" si="34"/>
      </c>
      <c r="E112" s="296">
        <f t="shared" si="35"/>
      </c>
      <c r="F112" s="297"/>
      <c r="G112" s="296">
        <f t="shared" si="36"/>
      </c>
      <c r="H112" s="297">
        <f t="shared" si="37"/>
      </c>
      <c r="I112" s="297">
        <f t="shared" si="38"/>
      </c>
      <c r="J112" s="297">
        <f t="shared" si="39"/>
      </c>
      <c r="K112" s="297"/>
      <c r="L112" s="297"/>
      <c r="M112" s="297"/>
      <c r="N112" s="297">
        <f t="shared" si="48"/>
      </c>
      <c r="O112" s="297">
        <f t="shared" si="48"/>
      </c>
      <c r="P112" s="297"/>
      <c r="Q112" s="296">
        <f t="shared" si="27"/>
      </c>
      <c r="R112" s="296">
        <f t="shared" si="40"/>
      </c>
      <c r="S112" s="297">
        <f t="shared" si="45"/>
      </c>
      <c r="T112" s="297">
        <f t="shared" si="29"/>
      </c>
      <c r="U112" s="297"/>
      <c r="V112" s="297"/>
      <c r="W112" s="296">
        <f t="shared" si="46"/>
      </c>
      <c r="X112" s="297"/>
      <c r="Y112" s="297"/>
      <c r="Z112" s="297"/>
      <c r="AA112" s="297"/>
      <c r="AB112" s="297"/>
      <c r="AC112" s="296">
        <f t="shared" si="31"/>
      </c>
      <c r="AE112" s="211">
        <f t="shared" si="41"/>
      </c>
      <c r="AG112" s="297">
        <f t="shared" si="47"/>
      </c>
      <c r="AH112" s="297">
        <f t="shared" si="49"/>
      </c>
      <c r="AI112" s="297">
        <f t="shared" si="49"/>
      </c>
      <c r="AJ112" s="297">
        <f t="shared" si="49"/>
      </c>
      <c r="AK112" s="297">
        <f t="shared" si="49"/>
      </c>
    </row>
    <row r="113" spans="1:37" s="211" customFormat="1" ht="13.5" customHeight="1">
      <c r="A113" s="211">
        <f t="shared" si="42"/>
        <v>104</v>
      </c>
      <c r="C113" s="296">
        <f t="shared" si="33"/>
      </c>
      <c r="D113" s="296">
        <f t="shared" si="34"/>
      </c>
      <c r="E113" s="296">
        <f t="shared" si="35"/>
      </c>
      <c r="F113" s="297"/>
      <c r="G113" s="296">
        <f t="shared" si="36"/>
      </c>
      <c r="H113" s="297">
        <f t="shared" si="37"/>
      </c>
      <c r="I113" s="297">
        <f t="shared" si="38"/>
      </c>
      <c r="J113" s="297">
        <f t="shared" si="39"/>
      </c>
      <c r="K113" s="297"/>
      <c r="L113" s="297"/>
      <c r="M113" s="297"/>
      <c r="N113" s="297">
        <f t="shared" si="48"/>
      </c>
      <c r="O113" s="297">
        <f t="shared" si="48"/>
      </c>
      <c r="P113" s="297"/>
      <c r="Q113" s="296">
        <f t="shared" si="27"/>
      </c>
      <c r="R113" s="296">
        <f t="shared" si="40"/>
      </c>
      <c r="S113" s="297">
        <f t="shared" si="45"/>
      </c>
      <c r="T113" s="297">
        <f t="shared" si="29"/>
      </c>
      <c r="U113" s="297"/>
      <c r="V113" s="297"/>
      <c r="W113" s="296">
        <f t="shared" si="46"/>
      </c>
      <c r="X113" s="297"/>
      <c r="Y113" s="297"/>
      <c r="Z113" s="297"/>
      <c r="AA113" s="297"/>
      <c r="AB113" s="297"/>
      <c r="AC113" s="296">
        <f t="shared" si="31"/>
      </c>
      <c r="AE113" s="211">
        <f t="shared" si="41"/>
      </c>
      <c r="AG113" s="297">
        <f t="shared" si="47"/>
      </c>
      <c r="AH113" s="297">
        <f t="shared" si="49"/>
      </c>
      <c r="AI113" s="297">
        <f t="shared" si="49"/>
      </c>
      <c r="AJ113" s="297">
        <f t="shared" si="49"/>
      </c>
      <c r="AK113" s="297">
        <f t="shared" si="49"/>
      </c>
    </row>
    <row r="114" spans="1:37" s="211" customFormat="1" ht="13.5" customHeight="1">
      <c r="A114" s="211">
        <f t="shared" si="42"/>
        <v>105</v>
      </c>
      <c r="C114" s="296">
        <f t="shared" si="33"/>
      </c>
      <c r="D114" s="296">
        <f t="shared" si="34"/>
      </c>
      <c r="E114" s="296">
        <f t="shared" si="35"/>
      </c>
      <c r="F114" s="297"/>
      <c r="G114" s="296">
        <f t="shared" si="36"/>
      </c>
      <c r="H114" s="297">
        <f t="shared" si="37"/>
      </c>
      <c r="I114" s="297">
        <f t="shared" si="38"/>
      </c>
      <c r="J114" s="297">
        <f t="shared" si="39"/>
      </c>
      <c r="K114" s="297"/>
      <c r="L114" s="297"/>
      <c r="M114" s="297"/>
      <c r="N114" s="297">
        <f t="shared" si="48"/>
      </c>
      <c r="O114" s="297">
        <f t="shared" si="48"/>
      </c>
      <c r="P114" s="297"/>
      <c r="Q114" s="296">
        <f t="shared" si="27"/>
      </c>
      <c r="R114" s="296">
        <f t="shared" si="40"/>
      </c>
      <c r="S114" s="297">
        <f t="shared" si="45"/>
      </c>
      <c r="T114" s="297">
        <f t="shared" si="29"/>
      </c>
      <c r="U114" s="297"/>
      <c r="V114" s="297"/>
      <c r="W114" s="296">
        <f t="shared" si="46"/>
      </c>
      <c r="X114" s="297"/>
      <c r="Y114" s="297"/>
      <c r="Z114" s="297"/>
      <c r="AA114" s="297"/>
      <c r="AB114" s="297"/>
      <c r="AC114" s="296">
        <f t="shared" si="31"/>
      </c>
      <c r="AE114" s="211">
        <f t="shared" si="41"/>
      </c>
      <c r="AG114" s="297">
        <f t="shared" si="47"/>
      </c>
      <c r="AH114" s="297">
        <f t="shared" si="49"/>
      </c>
      <c r="AI114" s="297">
        <f t="shared" si="49"/>
      </c>
      <c r="AJ114" s="297">
        <f t="shared" si="49"/>
      </c>
      <c r="AK114" s="297">
        <f t="shared" si="49"/>
      </c>
    </row>
    <row r="115" spans="1:37" s="211" customFormat="1" ht="13.5" customHeight="1">
      <c r="A115" s="211">
        <f t="shared" si="42"/>
        <v>106</v>
      </c>
      <c r="C115" s="296">
        <f t="shared" si="33"/>
      </c>
      <c r="D115" s="296">
        <f t="shared" si="34"/>
      </c>
      <c r="E115" s="296">
        <f t="shared" si="35"/>
      </c>
      <c r="F115" s="297"/>
      <c r="G115" s="296">
        <f t="shared" si="36"/>
      </c>
      <c r="H115" s="297">
        <f t="shared" si="37"/>
      </c>
      <c r="I115" s="297">
        <f t="shared" si="38"/>
      </c>
      <c r="J115" s="297">
        <f t="shared" si="39"/>
      </c>
      <c r="K115" s="297"/>
      <c r="L115" s="297"/>
      <c r="M115" s="297"/>
      <c r="N115" s="297">
        <f t="shared" si="48"/>
      </c>
      <c r="O115" s="297">
        <f t="shared" si="48"/>
      </c>
      <c r="P115" s="297"/>
      <c r="Q115" s="296">
        <f t="shared" si="27"/>
      </c>
      <c r="R115" s="296">
        <f t="shared" si="40"/>
      </c>
      <c r="S115" s="297">
        <f t="shared" si="45"/>
      </c>
      <c r="T115" s="297">
        <f t="shared" si="29"/>
      </c>
      <c r="U115" s="297"/>
      <c r="V115" s="297"/>
      <c r="W115" s="296">
        <f t="shared" si="46"/>
      </c>
      <c r="X115" s="297"/>
      <c r="Y115" s="297"/>
      <c r="Z115" s="297"/>
      <c r="AA115" s="297"/>
      <c r="AB115" s="297"/>
      <c r="AC115" s="296">
        <f t="shared" si="31"/>
      </c>
      <c r="AE115" s="211">
        <f t="shared" si="41"/>
      </c>
      <c r="AG115" s="297">
        <f t="shared" si="47"/>
      </c>
      <c r="AH115" s="297">
        <f t="shared" si="49"/>
      </c>
      <c r="AI115" s="297">
        <f t="shared" si="49"/>
      </c>
      <c r="AJ115" s="297">
        <f t="shared" si="49"/>
      </c>
      <c r="AK115" s="297">
        <f t="shared" si="49"/>
      </c>
    </row>
    <row r="116" spans="1:37" s="211" customFormat="1" ht="13.5" customHeight="1">
      <c r="A116" s="211">
        <f t="shared" si="42"/>
        <v>107</v>
      </c>
      <c r="C116" s="296">
        <f t="shared" si="33"/>
      </c>
      <c r="D116" s="296">
        <f t="shared" si="34"/>
      </c>
      <c r="E116" s="296">
        <f t="shared" si="35"/>
      </c>
      <c r="F116" s="297"/>
      <c r="G116" s="296">
        <f t="shared" si="36"/>
      </c>
      <c r="H116" s="297">
        <f t="shared" si="37"/>
      </c>
      <c r="I116" s="297">
        <f t="shared" si="38"/>
      </c>
      <c r="J116" s="297">
        <f t="shared" si="39"/>
      </c>
      <c r="K116" s="297"/>
      <c r="L116" s="297"/>
      <c r="M116" s="297"/>
      <c r="N116" s="297">
        <f t="shared" si="48"/>
      </c>
      <c r="O116" s="297">
        <f t="shared" si="48"/>
      </c>
      <c r="P116" s="297"/>
      <c r="Q116" s="296">
        <f t="shared" si="27"/>
      </c>
      <c r="R116" s="296">
        <f t="shared" si="40"/>
      </c>
      <c r="S116" s="297">
        <f t="shared" si="45"/>
      </c>
      <c r="T116" s="297">
        <f t="shared" si="29"/>
      </c>
      <c r="U116" s="297"/>
      <c r="V116" s="297"/>
      <c r="W116" s="296">
        <f t="shared" si="46"/>
      </c>
      <c r="X116" s="297"/>
      <c r="Y116" s="297"/>
      <c r="Z116" s="297"/>
      <c r="AA116" s="297"/>
      <c r="AB116" s="297"/>
      <c r="AC116" s="296">
        <f t="shared" si="31"/>
      </c>
      <c r="AE116" s="211">
        <f t="shared" si="41"/>
      </c>
      <c r="AG116" s="297">
        <f t="shared" si="47"/>
      </c>
      <c r="AH116" s="297">
        <f t="shared" si="49"/>
      </c>
      <c r="AI116" s="297">
        <f t="shared" si="49"/>
      </c>
      <c r="AJ116" s="297">
        <f t="shared" si="49"/>
      </c>
      <c r="AK116" s="297">
        <f t="shared" si="49"/>
      </c>
    </row>
    <row r="117" spans="1:37" s="211" customFormat="1" ht="13.5" customHeight="1">
      <c r="A117" s="211">
        <f t="shared" si="42"/>
        <v>108</v>
      </c>
      <c r="C117" s="296">
        <f t="shared" si="33"/>
      </c>
      <c r="D117" s="296">
        <f t="shared" si="34"/>
      </c>
      <c r="E117" s="296">
        <f t="shared" si="35"/>
      </c>
      <c r="F117" s="297"/>
      <c r="G117" s="296">
        <f t="shared" si="36"/>
      </c>
      <c r="H117" s="297">
        <f t="shared" si="37"/>
      </c>
      <c r="I117" s="297">
        <f t="shared" si="38"/>
      </c>
      <c r="J117" s="297">
        <f t="shared" si="39"/>
      </c>
      <c r="K117" s="297"/>
      <c r="L117" s="297"/>
      <c r="M117" s="297"/>
      <c r="N117" s="297">
        <f t="shared" si="48"/>
      </c>
      <c r="O117" s="297">
        <f t="shared" si="48"/>
      </c>
      <c r="P117" s="297"/>
      <c r="Q117" s="296">
        <f t="shared" si="27"/>
      </c>
      <c r="R117" s="296">
        <f t="shared" si="40"/>
      </c>
      <c r="S117" s="297">
        <f t="shared" si="45"/>
      </c>
      <c r="T117" s="297">
        <f t="shared" si="29"/>
      </c>
      <c r="U117" s="297"/>
      <c r="V117" s="297"/>
      <c r="W117" s="296">
        <f t="shared" si="46"/>
      </c>
      <c r="X117" s="297"/>
      <c r="Y117" s="297"/>
      <c r="Z117" s="297"/>
      <c r="AA117" s="297"/>
      <c r="AB117" s="297"/>
      <c r="AC117" s="296">
        <f t="shared" si="31"/>
      </c>
      <c r="AE117" s="211">
        <f t="shared" si="41"/>
      </c>
      <c r="AG117" s="297">
        <f t="shared" si="47"/>
      </c>
      <c r="AH117" s="297">
        <f t="shared" si="49"/>
      </c>
      <c r="AI117" s="297">
        <f t="shared" si="49"/>
      </c>
      <c r="AJ117" s="297">
        <f t="shared" si="49"/>
      </c>
      <c r="AK117" s="297">
        <f t="shared" si="49"/>
      </c>
    </row>
    <row r="118" spans="1:37" s="211" customFormat="1" ht="13.5" customHeight="1">
      <c r="A118" s="211">
        <f t="shared" si="42"/>
        <v>109</v>
      </c>
      <c r="C118" s="296">
        <f t="shared" si="33"/>
      </c>
      <c r="D118" s="296">
        <f t="shared" si="34"/>
      </c>
      <c r="E118" s="296">
        <f t="shared" si="35"/>
      </c>
      <c r="F118" s="297"/>
      <c r="G118" s="296">
        <f t="shared" si="36"/>
      </c>
      <c r="H118" s="297">
        <f t="shared" si="37"/>
      </c>
      <c r="I118" s="297">
        <f t="shared" si="38"/>
      </c>
      <c r="J118" s="297">
        <f t="shared" si="39"/>
      </c>
      <c r="K118" s="297"/>
      <c r="L118" s="297"/>
      <c r="M118" s="297"/>
      <c r="N118" s="297">
        <f t="shared" si="48"/>
      </c>
      <c r="O118" s="297">
        <f t="shared" si="48"/>
      </c>
      <c r="P118" s="297"/>
      <c r="Q118" s="296">
        <f t="shared" si="27"/>
      </c>
      <c r="R118" s="296">
        <f t="shared" si="40"/>
      </c>
      <c r="S118" s="297">
        <f t="shared" si="45"/>
      </c>
      <c r="T118" s="297">
        <f t="shared" si="29"/>
      </c>
      <c r="U118" s="297"/>
      <c r="V118" s="297"/>
      <c r="W118" s="296">
        <f t="shared" si="46"/>
      </c>
      <c r="X118" s="297"/>
      <c r="Y118" s="297"/>
      <c r="Z118" s="297"/>
      <c r="AA118" s="297"/>
      <c r="AB118" s="297"/>
      <c r="AC118" s="296">
        <f t="shared" si="31"/>
      </c>
      <c r="AE118" s="211">
        <f t="shared" si="41"/>
      </c>
      <c r="AG118" s="297">
        <f t="shared" si="47"/>
      </c>
      <c r="AH118" s="297">
        <f t="shared" si="49"/>
      </c>
      <c r="AI118" s="297">
        <f t="shared" si="49"/>
      </c>
      <c r="AJ118" s="297">
        <f t="shared" si="49"/>
      </c>
      <c r="AK118" s="297">
        <f t="shared" si="49"/>
      </c>
    </row>
    <row r="119" spans="1:37" s="211" customFormat="1" ht="13.5" customHeight="1">
      <c r="A119" s="211">
        <f t="shared" si="42"/>
        <v>110</v>
      </c>
      <c r="C119" s="296">
        <f t="shared" si="33"/>
      </c>
      <c r="D119" s="296">
        <f t="shared" si="34"/>
      </c>
      <c r="E119" s="296">
        <f t="shared" si="35"/>
      </c>
      <c r="F119" s="297"/>
      <c r="G119" s="296">
        <f t="shared" si="36"/>
      </c>
      <c r="H119" s="297">
        <f t="shared" si="37"/>
      </c>
      <c r="I119" s="297">
        <f t="shared" si="38"/>
      </c>
      <c r="J119" s="297">
        <f t="shared" si="39"/>
      </c>
      <c r="K119" s="297"/>
      <c r="L119" s="297"/>
      <c r="M119" s="297"/>
      <c r="N119" s="297">
        <f t="shared" si="48"/>
      </c>
      <c r="O119" s="297">
        <f t="shared" si="48"/>
      </c>
      <c r="P119" s="297"/>
      <c r="Q119" s="296">
        <f t="shared" si="27"/>
      </c>
      <c r="R119" s="296">
        <f t="shared" si="40"/>
      </c>
      <c r="S119" s="297">
        <f t="shared" si="45"/>
      </c>
      <c r="T119" s="297">
        <f t="shared" si="29"/>
      </c>
      <c r="U119" s="297"/>
      <c r="V119" s="297"/>
      <c r="W119" s="296">
        <f t="shared" si="46"/>
      </c>
      <c r="X119" s="297"/>
      <c r="Y119" s="297"/>
      <c r="Z119" s="297"/>
      <c r="AA119" s="297"/>
      <c r="AB119" s="297"/>
      <c r="AC119" s="296">
        <f t="shared" si="31"/>
      </c>
      <c r="AE119" s="211">
        <f t="shared" si="41"/>
      </c>
      <c r="AG119" s="297">
        <f t="shared" si="47"/>
      </c>
      <c r="AH119" s="297">
        <f t="shared" si="49"/>
      </c>
      <c r="AI119" s="297">
        <f t="shared" si="49"/>
      </c>
      <c r="AJ119" s="297">
        <f t="shared" si="49"/>
      </c>
      <c r="AK119" s="297">
        <f t="shared" si="49"/>
      </c>
    </row>
    <row r="120" spans="1:37" s="211" customFormat="1" ht="13.5" customHeight="1">
      <c r="A120" s="211">
        <f t="shared" si="42"/>
        <v>111</v>
      </c>
      <c r="C120" s="296">
        <f t="shared" si="33"/>
      </c>
      <c r="D120" s="296">
        <f t="shared" si="34"/>
      </c>
      <c r="E120" s="296">
        <f t="shared" si="35"/>
      </c>
      <c r="F120" s="297"/>
      <c r="G120" s="296">
        <f t="shared" si="36"/>
      </c>
      <c r="H120" s="297">
        <f t="shared" si="37"/>
      </c>
      <c r="I120" s="297">
        <f t="shared" si="38"/>
      </c>
      <c r="J120" s="297">
        <f t="shared" si="39"/>
      </c>
      <c r="K120" s="297"/>
      <c r="L120" s="297"/>
      <c r="M120" s="297"/>
      <c r="N120" s="297">
        <f t="shared" si="48"/>
      </c>
      <c r="O120" s="297">
        <f t="shared" si="48"/>
      </c>
      <c r="P120" s="297"/>
      <c r="Q120" s="296">
        <f t="shared" si="27"/>
      </c>
      <c r="R120" s="296">
        <f t="shared" si="40"/>
      </c>
      <c r="S120" s="297">
        <f t="shared" si="45"/>
      </c>
      <c r="T120" s="297">
        <f t="shared" si="29"/>
      </c>
      <c r="U120" s="297"/>
      <c r="V120" s="297"/>
      <c r="W120" s="296">
        <f t="shared" si="46"/>
      </c>
      <c r="X120" s="297"/>
      <c r="Y120" s="297"/>
      <c r="Z120" s="297"/>
      <c r="AA120" s="297"/>
      <c r="AB120" s="297"/>
      <c r="AC120" s="296">
        <f t="shared" si="31"/>
      </c>
      <c r="AE120" s="211">
        <f t="shared" si="41"/>
      </c>
      <c r="AG120" s="297">
        <f t="shared" si="47"/>
      </c>
      <c r="AH120" s="297">
        <f t="shared" si="49"/>
      </c>
      <c r="AI120" s="297">
        <f t="shared" si="49"/>
      </c>
      <c r="AJ120" s="297">
        <f t="shared" si="49"/>
      </c>
      <c r="AK120" s="297">
        <f t="shared" si="49"/>
      </c>
    </row>
    <row r="121" spans="1:37" s="211" customFormat="1" ht="13.5" customHeight="1">
      <c r="A121" s="211">
        <f t="shared" si="42"/>
        <v>112</v>
      </c>
      <c r="C121" s="296">
        <f t="shared" si="33"/>
      </c>
      <c r="D121" s="296">
        <f t="shared" si="34"/>
      </c>
      <c r="E121" s="296">
        <f t="shared" si="35"/>
      </c>
      <c r="F121" s="297"/>
      <c r="G121" s="296">
        <f t="shared" si="36"/>
      </c>
      <c r="H121" s="297">
        <f t="shared" si="37"/>
      </c>
      <c r="I121" s="297">
        <f t="shared" si="38"/>
      </c>
      <c r="J121" s="297">
        <f t="shared" si="39"/>
      </c>
      <c r="K121" s="297"/>
      <c r="L121" s="297"/>
      <c r="M121" s="297"/>
      <c r="N121" s="297">
        <f t="shared" si="48"/>
      </c>
      <c r="O121" s="297">
        <f t="shared" si="48"/>
      </c>
      <c r="P121" s="297"/>
      <c r="Q121" s="296">
        <f t="shared" si="27"/>
      </c>
      <c r="R121" s="296">
        <f t="shared" si="40"/>
      </c>
      <c r="S121" s="297">
        <f t="shared" si="45"/>
      </c>
      <c r="T121" s="297">
        <f t="shared" si="29"/>
      </c>
      <c r="U121" s="297"/>
      <c r="V121" s="297"/>
      <c r="W121" s="296">
        <f t="shared" si="46"/>
      </c>
      <c r="X121" s="297"/>
      <c r="Y121" s="297"/>
      <c r="Z121" s="297"/>
      <c r="AA121" s="297"/>
      <c r="AB121" s="297"/>
      <c r="AC121" s="296">
        <f t="shared" si="31"/>
      </c>
      <c r="AE121" s="211">
        <f t="shared" si="41"/>
      </c>
      <c r="AG121" s="297">
        <f t="shared" si="47"/>
      </c>
      <c r="AH121" s="297">
        <f t="shared" si="49"/>
      </c>
      <c r="AI121" s="297">
        <f t="shared" si="49"/>
      </c>
      <c r="AJ121" s="297">
        <f t="shared" si="49"/>
      </c>
      <c r="AK121" s="297">
        <f t="shared" si="49"/>
      </c>
    </row>
    <row r="122" spans="1:37" s="211" customFormat="1" ht="13.5" customHeight="1">
      <c r="A122" s="211">
        <f t="shared" si="42"/>
        <v>113</v>
      </c>
      <c r="C122" s="296">
        <f t="shared" si="33"/>
      </c>
      <c r="D122" s="296">
        <f t="shared" si="34"/>
      </c>
      <c r="E122" s="296">
        <f t="shared" si="35"/>
      </c>
      <c r="F122" s="297"/>
      <c r="G122" s="296">
        <f t="shared" si="36"/>
      </c>
      <c r="H122" s="297">
        <f t="shared" si="37"/>
      </c>
      <c r="I122" s="297">
        <f t="shared" si="38"/>
      </c>
      <c r="J122" s="297">
        <f t="shared" si="39"/>
      </c>
      <c r="K122" s="297"/>
      <c r="L122" s="297"/>
      <c r="M122" s="297"/>
      <c r="N122" s="297">
        <f t="shared" si="48"/>
      </c>
      <c r="O122" s="297">
        <f t="shared" si="48"/>
      </c>
      <c r="P122" s="297"/>
      <c r="Q122" s="296">
        <f t="shared" si="27"/>
      </c>
      <c r="R122" s="296">
        <f t="shared" si="40"/>
      </c>
      <c r="S122" s="297">
        <f t="shared" si="45"/>
      </c>
      <c r="T122" s="297">
        <f t="shared" si="29"/>
      </c>
      <c r="U122" s="297"/>
      <c r="V122" s="297"/>
      <c r="W122" s="296">
        <f t="shared" si="46"/>
      </c>
      <c r="X122" s="297"/>
      <c r="Y122" s="297"/>
      <c r="Z122" s="297"/>
      <c r="AA122" s="297"/>
      <c r="AB122" s="297"/>
      <c r="AC122" s="296">
        <f t="shared" si="31"/>
      </c>
      <c r="AE122" s="211">
        <f t="shared" si="41"/>
      </c>
      <c r="AG122" s="297">
        <f t="shared" si="47"/>
      </c>
      <c r="AH122" s="297">
        <f t="shared" si="49"/>
      </c>
      <c r="AI122" s="297">
        <f t="shared" si="49"/>
      </c>
      <c r="AJ122" s="297">
        <f t="shared" si="49"/>
      </c>
      <c r="AK122" s="297">
        <f t="shared" si="49"/>
      </c>
    </row>
    <row r="123" spans="1:37" s="211" customFormat="1" ht="13.5" customHeight="1">
      <c r="A123" s="211">
        <f t="shared" si="42"/>
        <v>114</v>
      </c>
      <c r="C123" s="296">
        <f t="shared" si="33"/>
      </c>
      <c r="D123" s="296">
        <f t="shared" si="34"/>
      </c>
      <c r="E123" s="296">
        <f t="shared" si="35"/>
      </c>
      <c r="F123" s="297"/>
      <c r="G123" s="296">
        <f t="shared" si="36"/>
      </c>
      <c r="H123" s="297">
        <f t="shared" si="37"/>
      </c>
      <c r="I123" s="297">
        <f t="shared" si="38"/>
      </c>
      <c r="J123" s="297">
        <f t="shared" si="39"/>
      </c>
      <c r="K123" s="297"/>
      <c r="L123" s="297"/>
      <c r="M123" s="297"/>
      <c r="N123" s="297">
        <f t="shared" si="48"/>
      </c>
      <c r="O123" s="297">
        <f t="shared" si="48"/>
      </c>
      <c r="P123" s="297"/>
      <c r="Q123" s="296">
        <f t="shared" si="27"/>
      </c>
      <c r="R123" s="296">
        <f t="shared" si="40"/>
      </c>
      <c r="S123" s="297">
        <f t="shared" si="45"/>
      </c>
      <c r="T123" s="297">
        <f t="shared" si="29"/>
      </c>
      <c r="U123" s="297"/>
      <c r="V123" s="297"/>
      <c r="W123" s="296">
        <f t="shared" si="46"/>
      </c>
      <c r="X123" s="297"/>
      <c r="Y123" s="297"/>
      <c r="Z123" s="297"/>
      <c r="AA123" s="297"/>
      <c r="AB123" s="297"/>
      <c r="AC123" s="296">
        <f t="shared" si="31"/>
      </c>
      <c r="AE123" s="211">
        <f t="shared" si="41"/>
      </c>
      <c r="AG123" s="297">
        <f t="shared" si="47"/>
      </c>
      <c r="AH123" s="297">
        <f t="shared" si="49"/>
      </c>
      <c r="AI123" s="297">
        <f t="shared" si="49"/>
      </c>
      <c r="AJ123" s="297">
        <f t="shared" si="49"/>
      </c>
      <c r="AK123" s="297">
        <f t="shared" si="49"/>
      </c>
    </row>
    <row r="124" spans="1:37" s="211" customFormat="1" ht="13.5" customHeight="1">
      <c r="A124" s="211">
        <f t="shared" si="42"/>
        <v>115</v>
      </c>
      <c r="C124" s="296">
        <f t="shared" si="33"/>
      </c>
      <c r="D124" s="296">
        <f t="shared" si="34"/>
      </c>
      <c r="E124" s="296">
        <f t="shared" si="35"/>
      </c>
      <c r="F124" s="297"/>
      <c r="G124" s="296">
        <f t="shared" si="36"/>
      </c>
      <c r="H124" s="297">
        <f t="shared" si="37"/>
      </c>
      <c r="I124" s="297">
        <f t="shared" si="38"/>
      </c>
      <c r="J124" s="297">
        <f t="shared" si="39"/>
      </c>
      <c r="K124" s="297"/>
      <c r="L124" s="297"/>
      <c r="M124" s="297"/>
      <c r="N124" s="297">
        <f t="shared" si="48"/>
      </c>
      <c r="O124" s="297">
        <f t="shared" si="48"/>
      </c>
      <c r="P124" s="297"/>
      <c r="Q124" s="296">
        <f t="shared" si="27"/>
      </c>
      <c r="R124" s="296">
        <f t="shared" si="40"/>
      </c>
      <c r="S124" s="297">
        <f t="shared" si="45"/>
      </c>
      <c r="T124" s="297">
        <f t="shared" si="29"/>
      </c>
      <c r="U124" s="297"/>
      <c r="V124" s="297"/>
      <c r="W124" s="296">
        <f t="shared" si="46"/>
      </c>
      <c r="X124" s="297"/>
      <c r="Y124" s="297"/>
      <c r="Z124" s="297"/>
      <c r="AA124" s="297"/>
      <c r="AB124" s="297"/>
      <c r="AC124" s="296">
        <f t="shared" si="31"/>
      </c>
      <c r="AE124" s="211">
        <f t="shared" si="41"/>
      </c>
      <c r="AG124" s="297">
        <f t="shared" si="47"/>
      </c>
      <c r="AH124" s="297">
        <f t="shared" si="49"/>
      </c>
      <c r="AI124" s="297">
        <f t="shared" si="49"/>
      </c>
      <c r="AJ124" s="297">
        <f t="shared" si="49"/>
      </c>
      <c r="AK124" s="297">
        <f t="shared" si="49"/>
      </c>
    </row>
    <row r="125" spans="1:37" s="211" customFormat="1" ht="13.5" customHeight="1">
      <c r="A125" s="211">
        <f t="shared" si="42"/>
        <v>116</v>
      </c>
      <c r="C125" s="296">
        <f t="shared" si="33"/>
      </c>
      <c r="D125" s="296">
        <f t="shared" si="34"/>
      </c>
      <c r="E125" s="296">
        <f t="shared" si="35"/>
      </c>
      <c r="F125" s="297"/>
      <c r="G125" s="296">
        <f t="shared" si="36"/>
      </c>
      <c r="H125" s="297">
        <f t="shared" si="37"/>
      </c>
      <c r="I125" s="297">
        <f t="shared" si="38"/>
      </c>
      <c r="J125" s="297">
        <f t="shared" si="39"/>
      </c>
      <c r="K125" s="297"/>
      <c r="L125" s="297"/>
      <c r="M125" s="297"/>
      <c r="N125" s="297">
        <f t="shared" si="48"/>
      </c>
      <c r="O125" s="297">
        <f t="shared" si="48"/>
      </c>
      <c r="P125" s="297"/>
      <c r="Q125" s="296">
        <f t="shared" si="27"/>
      </c>
      <c r="R125" s="296">
        <f t="shared" si="40"/>
      </c>
      <c r="S125" s="297">
        <f t="shared" si="45"/>
      </c>
      <c r="T125" s="297">
        <f t="shared" si="29"/>
      </c>
      <c r="U125" s="297"/>
      <c r="V125" s="297"/>
      <c r="W125" s="296">
        <f t="shared" si="46"/>
      </c>
      <c r="X125" s="297"/>
      <c r="Y125" s="297"/>
      <c r="Z125" s="297"/>
      <c r="AA125" s="297"/>
      <c r="AB125" s="297"/>
      <c r="AC125" s="296">
        <f t="shared" si="31"/>
      </c>
      <c r="AE125" s="211">
        <f t="shared" si="41"/>
      </c>
      <c r="AG125" s="297">
        <f t="shared" si="47"/>
      </c>
      <c r="AH125" s="297">
        <f t="shared" si="49"/>
      </c>
      <c r="AI125" s="297">
        <f t="shared" si="49"/>
      </c>
      <c r="AJ125" s="297">
        <f t="shared" si="49"/>
      </c>
      <c r="AK125" s="297">
        <f t="shared" si="49"/>
      </c>
    </row>
    <row r="126" spans="1:37" s="211" customFormat="1" ht="13.5" customHeight="1">
      <c r="A126" s="211">
        <f t="shared" si="42"/>
        <v>117</v>
      </c>
      <c r="C126" s="296">
        <f t="shared" si="33"/>
      </c>
      <c r="D126" s="296">
        <f t="shared" si="34"/>
      </c>
      <c r="E126" s="296">
        <f t="shared" si="35"/>
      </c>
      <c r="F126" s="297"/>
      <c r="G126" s="296">
        <f t="shared" si="36"/>
      </c>
      <c r="H126" s="297">
        <f t="shared" si="37"/>
      </c>
      <c r="I126" s="297">
        <f t="shared" si="38"/>
      </c>
      <c r="J126" s="297">
        <f t="shared" si="39"/>
      </c>
      <c r="K126" s="297"/>
      <c r="L126" s="297"/>
      <c r="M126" s="297"/>
      <c r="N126" s="297">
        <f t="shared" si="48"/>
      </c>
      <c r="O126" s="297">
        <f t="shared" si="48"/>
      </c>
      <c r="P126" s="297"/>
      <c r="Q126" s="296">
        <f t="shared" si="27"/>
      </c>
      <c r="R126" s="296">
        <f t="shared" si="40"/>
      </c>
      <c r="S126" s="297">
        <f t="shared" si="45"/>
      </c>
      <c r="T126" s="297">
        <f t="shared" si="29"/>
      </c>
      <c r="U126" s="297"/>
      <c r="V126" s="297"/>
      <c r="W126" s="296">
        <f t="shared" si="46"/>
      </c>
      <c r="X126" s="297"/>
      <c r="Y126" s="297"/>
      <c r="Z126" s="297"/>
      <c r="AA126" s="297"/>
      <c r="AB126" s="297"/>
      <c r="AC126" s="296">
        <f t="shared" si="31"/>
      </c>
      <c r="AE126" s="211">
        <f t="shared" si="41"/>
      </c>
      <c r="AG126" s="297">
        <f t="shared" si="47"/>
      </c>
      <c r="AH126" s="297">
        <f t="shared" si="49"/>
      </c>
      <c r="AI126" s="297">
        <f t="shared" si="49"/>
      </c>
      <c r="AJ126" s="297">
        <f t="shared" si="49"/>
      </c>
      <c r="AK126" s="297">
        <f t="shared" si="49"/>
      </c>
    </row>
    <row r="127" spans="1:37" s="211" customFormat="1" ht="13.5" customHeight="1">
      <c r="A127" s="211">
        <f t="shared" si="42"/>
        <v>118</v>
      </c>
      <c r="C127" s="296">
        <f t="shared" si="33"/>
      </c>
      <c r="D127" s="296">
        <f t="shared" si="34"/>
      </c>
      <c r="E127" s="296">
        <f t="shared" si="35"/>
      </c>
      <c r="F127" s="297"/>
      <c r="G127" s="296">
        <f t="shared" si="36"/>
      </c>
      <c r="H127" s="297">
        <f t="shared" si="37"/>
      </c>
      <c r="I127" s="297">
        <f t="shared" si="38"/>
      </c>
      <c r="J127" s="297">
        <f t="shared" si="39"/>
      </c>
      <c r="K127" s="297"/>
      <c r="L127" s="297"/>
      <c r="M127" s="297"/>
      <c r="N127" s="297">
        <f t="shared" si="48"/>
      </c>
      <c r="O127" s="297">
        <f t="shared" si="48"/>
      </c>
      <c r="P127" s="297"/>
      <c r="Q127" s="296">
        <f t="shared" si="27"/>
      </c>
      <c r="R127" s="296">
        <f t="shared" si="40"/>
      </c>
      <c r="S127" s="297">
        <f t="shared" si="45"/>
      </c>
      <c r="T127" s="297">
        <f t="shared" si="29"/>
      </c>
      <c r="U127" s="297"/>
      <c r="V127" s="297"/>
      <c r="W127" s="296">
        <f t="shared" si="46"/>
      </c>
      <c r="X127" s="297"/>
      <c r="Y127" s="297"/>
      <c r="Z127" s="297"/>
      <c r="AA127" s="297"/>
      <c r="AB127" s="297"/>
      <c r="AC127" s="296">
        <f t="shared" si="31"/>
      </c>
      <c r="AE127" s="211">
        <f t="shared" si="41"/>
      </c>
      <c r="AG127" s="297">
        <f t="shared" si="47"/>
      </c>
      <c r="AH127" s="297">
        <f t="shared" si="49"/>
      </c>
      <c r="AI127" s="297">
        <f t="shared" si="49"/>
      </c>
      <c r="AJ127" s="297">
        <f t="shared" si="49"/>
      </c>
      <c r="AK127" s="297">
        <f t="shared" si="49"/>
      </c>
    </row>
    <row r="128" spans="1:37" s="211" customFormat="1" ht="13.5" customHeight="1">
      <c r="A128" s="211">
        <f t="shared" si="42"/>
        <v>119</v>
      </c>
      <c r="C128" s="296">
        <f t="shared" si="33"/>
      </c>
      <c r="D128" s="296">
        <f t="shared" si="34"/>
      </c>
      <c r="E128" s="296">
        <f t="shared" si="35"/>
      </c>
      <c r="F128" s="297"/>
      <c r="G128" s="296">
        <f t="shared" si="36"/>
      </c>
      <c r="H128" s="297">
        <f t="shared" si="37"/>
      </c>
      <c r="I128" s="297">
        <f t="shared" si="38"/>
      </c>
      <c r="J128" s="297">
        <f t="shared" si="39"/>
      </c>
      <c r="K128" s="297"/>
      <c r="L128" s="297"/>
      <c r="M128" s="297"/>
      <c r="N128" s="297">
        <f t="shared" si="48"/>
      </c>
      <c r="O128" s="297">
        <f t="shared" si="48"/>
      </c>
      <c r="P128" s="297"/>
      <c r="Q128" s="296">
        <f t="shared" si="27"/>
      </c>
      <c r="R128" s="296">
        <f t="shared" si="40"/>
      </c>
      <c r="S128" s="297">
        <f t="shared" si="45"/>
      </c>
      <c r="T128" s="297">
        <f t="shared" si="29"/>
      </c>
      <c r="U128" s="297"/>
      <c r="V128" s="297"/>
      <c r="W128" s="296">
        <f t="shared" si="46"/>
      </c>
      <c r="X128" s="297"/>
      <c r="Y128" s="297"/>
      <c r="Z128" s="297"/>
      <c r="AA128" s="297"/>
      <c r="AB128" s="297"/>
      <c r="AC128" s="296">
        <f t="shared" si="31"/>
      </c>
      <c r="AE128" s="211">
        <f t="shared" si="41"/>
      </c>
      <c r="AG128" s="297">
        <f t="shared" si="47"/>
      </c>
      <c r="AH128" s="297">
        <f t="shared" si="49"/>
      </c>
      <c r="AI128" s="297">
        <f t="shared" si="49"/>
      </c>
      <c r="AJ128" s="297">
        <f t="shared" si="49"/>
      </c>
      <c r="AK128" s="297">
        <f t="shared" si="49"/>
      </c>
    </row>
    <row r="129" spans="1:37" s="211" customFormat="1" ht="13.5" customHeight="1">
      <c r="A129" s="211">
        <f t="shared" si="42"/>
        <v>120</v>
      </c>
      <c r="C129" s="296">
        <f t="shared" si="33"/>
      </c>
      <c r="D129" s="296">
        <f t="shared" si="34"/>
      </c>
      <c r="E129" s="296">
        <f t="shared" si="35"/>
      </c>
      <c r="F129" s="297"/>
      <c r="G129" s="296">
        <f t="shared" si="36"/>
      </c>
      <c r="H129" s="297">
        <f t="shared" si="37"/>
      </c>
      <c r="I129" s="297">
        <f t="shared" si="38"/>
      </c>
      <c r="J129" s="297">
        <f t="shared" si="39"/>
      </c>
      <c r="K129" s="297"/>
      <c r="L129" s="297"/>
      <c r="M129" s="297"/>
      <c r="N129" s="297">
        <f t="shared" si="48"/>
      </c>
      <c r="O129" s="297">
        <f t="shared" si="48"/>
      </c>
      <c r="P129" s="297"/>
      <c r="Q129" s="296">
        <f t="shared" si="27"/>
      </c>
      <c r="R129" s="296">
        <f t="shared" si="40"/>
      </c>
      <c r="S129" s="297">
        <f t="shared" si="45"/>
      </c>
      <c r="T129" s="297">
        <f t="shared" si="29"/>
      </c>
      <c r="U129" s="297"/>
      <c r="V129" s="297"/>
      <c r="W129" s="296">
        <f t="shared" si="46"/>
      </c>
      <c r="X129" s="297"/>
      <c r="Y129" s="297"/>
      <c r="Z129" s="297"/>
      <c r="AA129" s="297"/>
      <c r="AB129" s="297"/>
      <c r="AC129" s="296">
        <f t="shared" si="31"/>
      </c>
      <c r="AE129" s="211">
        <f t="shared" si="41"/>
      </c>
      <c r="AG129" s="297">
        <f t="shared" si="47"/>
      </c>
      <c r="AH129" s="297">
        <f t="shared" si="49"/>
      </c>
      <c r="AI129" s="297">
        <f t="shared" si="49"/>
      </c>
      <c r="AJ129" s="297">
        <f t="shared" si="49"/>
      </c>
      <c r="AK129" s="297">
        <f t="shared" si="49"/>
      </c>
    </row>
    <row r="130" spans="1:37" s="211" customFormat="1" ht="13.5" customHeight="1">
      <c r="A130" s="211">
        <f t="shared" si="42"/>
        <v>121</v>
      </c>
      <c r="C130" s="296">
        <f t="shared" si="33"/>
      </c>
      <c r="D130" s="296">
        <f t="shared" si="34"/>
      </c>
      <c r="E130" s="296">
        <f t="shared" si="35"/>
      </c>
      <c r="F130" s="297"/>
      <c r="G130" s="296">
        <f t="shared" si="36"/>
      </c>
      <c r="H130" s="297">
        <f t="shared" si="37"/>
      </c>
      <c r="I130" s="297">
        <f t="shared" si="38"/>
      </c>
      <c r="J130" s="297">
        <f t="shared" si="39"/>
      </c>
      <c r="K130" s="297"/>
      <c r="L130" s="297"/>
      <c r="M130" s="297"/>
      <c r="N130" s="297">
        <f aca="true" t="shared" si="50" ref="N130:O149">IF($AE130="","",IF(VLOOKUP($AE130,選手,N$7,FALSE)="","",VLOOKUP($AE130,選手,N$7,FALSE)))</f>
      </c>
      <c r="O130" s="297">
        <f t="shared" si="50"/>
      </c>
      <c r="P130" s="297"/>
      <c r="Q130" s="296">
        <f t="shared" si="27"/>
      </c>
      <c r="R130" s="296">
        <f t="shared" si="40"/>
      </c>
      <c r="S130" s="297">
        <f t="shared" si="45"/>
      </c>
      <c r="T130" s="297">
        <f t="shared" si="29"/>
      </c>
      <c r="U130" s="297"/>
      <c r="V130" s="297"/>
      <c r="W130" s="296">
        <f t="shared" si="46"/>
      </c>
      <c r="X130" s="297"/>
      <c r="Y130" s="297"/>
      <c r="Z130" s="297"/>
      <c r="AA130" s="297"/>
      <c r="AB130" s="297"/>
      <c r="AC130" s="296">
        <f t="shared" si="31"/>
      </c>
      <c r="AE130" s="211">
        <f t="shared" si="41"/>
      </c>
      <c r="AG130" s="297">
        <f t="shared" si="47"/>
      </c>
      <c r="AH130" s="297">
        <f aca="true" t="shared" si="51" ref="AH130:AK149">IF(ISERROR(VLOOKUP($A130,申込１,AH$8,FALSE))=TRUE,IF(ISERROR(VLOOKUP($A130,申込２,AH$8,FALSE))=TRUE,IF(ISERROR(VLOOKUP($A130,リレー,AH$8,FALSE))=TRUE,"",IF(VLOOKUP($A130,リレー,AH$8,FALSE)="","",VLOOKUP($A130,リレー,AH$8,FALSE))),IF(VLOOKUP($A130,申込２,AH$8,FALSE)="","",VLOOKUP($A130,申込２,AH$8,FALSE))),IF(VLOOKUP($A130,申込１,AH$8,FALSE)="","",VLOOKUP($A130,申込１,AH$8,FALSE)))</f>
      </c>
      <c r="AI130" s="297">
        <f t="shared" si="51"/>
      </c>
      <c r="AJ130" s="297">
        <f t="shared" si="51"/>
      </c>
      <c r="AK130" s="297">
        <f t="shared" si="51"/>
      </c>
    </row>
    <row r="131" spans="1:37" s="211" customFormat="1" ht="13.5" customHeight="1">
      <c r="A131" s="211">
        <f t="shared" si="42"/>
        <v>122</v>
      </c>
      <c r="C131" s="296">
        <f t="shared" si="33"/>
      </c>
      <c r="D131" s="296">
        <f t="shared" si="34"/>
      </c>
      <c r="E131" s="296">
        <f t="shared" si="35"/>
      </c>
      <c r="F131" s="297"/>
      <c r="G131" s="296">
        <f t="shared" si="36"/>
      </c>
      <c r="H131" s="297">
        <f t="shared" si="37"/>
      </c>
      <c r="I131" s="297">
        <f t="shared" si="38"/>
      </c>
      <c r="J131" s="297">
        <f t="shared" si="39"/>
      </c>
      <c r="K131" s="297"/>
      <c r="L131" s="297"/>
      <c r="M131" s="297"/>
      <c r="N131" s="297">
        <f t="shared" si="50"/>
      </c>
      <c r="O131" s="297">
        <f t="shared" si="50"/>
      </c>
      <c r="P131" s="297"/>
      <c r="Q131" s="296">
        <f t="shared" si="27"/>
      </c>
      <c r="R131" s="296">
        <f t="shared" si="40"/>
      </c>
      <c r="S131" s="297">
        <f t="shared" si="45"/>
      </c>
      <c r="T131" s="297">
        <f t="shared" si="29"/>
      </c>
      <c r="U131" s="297"/>
      <c r="V131" s="297"/>
      <c r="W131" s="296">
        <f t="shared" si="46"/>
      </c>
      <c r="X131" s="297"/>
      <c r="Y131" s="297"/>
      <c r="Z131" s="297"/>
      <c r="AA131" s="297"/>
      <c r="AB131" s="297"/>
      <c r="AC131" s="296">
        <f t="shared" si="31"/>
      </c>
      <c r="AE131" s="211">
        <f t="shared" si="41"/>
      </c>
      <c r="AG131" s="297">
        <f t="shared" si="47"/>
      </c>
      <c r="AH131" s="297">
        <f t="shared" si="51"/>
      </c>
      <c r="AI131" s="297">
        <f t="shared" si="51"/>
      </c>
      <c r="AJ131" s="297">
        <f t="shared" si="51"/>
      </c>
      <c r="AK131" s="297">
        <f t="shared" si="51"/>
      </c>
    </row>
    <row r="132" spans="1:37" s="211" customFormat="1" ht="13.5" customHeight="1">
      <c r="A132" s="211">
        <f t="shared" si="42"/>
        <v>123</v>
      </c>
      <c r="C132" s="296">
        <f t="shared" si="33"/>
      </c>
      <c r="D132" s="296">
        <f t="shared" si="34"/>
      </c>
      <c r="E132" s="296">
        <f t="shared" si="35"/>
      </c>
      <c r="F132" s="297"/>
      <c r="G132" s="296">
        <f t="shared" si="36"/>
      </c>
      <c r="H132" s="297">
        <f t="shared" si="37"/>
      </c>
      <c r="I132" s="297">
        <f t="shared" si="38"/>
      </c>
      <c r="J132" s="297">
        <f t="shared" si="39"/>
      </c>
      <c r="K132" s="297"/>
      <c r="L132" s="297"/>
      <c r="M132" s="297"/>
      <c r="N132" s="297">
        <f t="shared" si="50"/>
      </c>
      <c r="O132" s="297">
        <f t="shared" si="50"/>
      </c>
      <c r="P132" s="297"/>
      <c r="Q132" s="296">
        <f t="shared" si="27"/>
      </c>
      <c r="R132" s="296">
        <f t="shared" si="40"/>
      </c>
      <c r="S132" s="297">
        <f t="shared" si="45"/>
      </c>
      <c r="T132" s="297">
        <f t="shared" si="29"/>
      </c>
      <c r="U132" s="297"/>
      <c r="V132" s="297"/>
      <c r="W132" s="296">
        <f t="shared" si="46"/>
      </c>
      <c r="X132" s="297"/>
      <c r="Y132" s="297"/>
      <c r="Z132" s="297"/>
      <c r="AA132" s="297"/>
      <c r="AB132" s="297"/>
      <c r="AC132" s="296">
        <f t="shared" si="31"/>
      </c>
      <c r="AE132" s="211">
        <f t="shared" si="41"/>
      </c>
      <c r="AG132" s="297">
        <f t="shared" si="47"/>
      </c>
      <c r="AH132" s="297">
        <f t="shared" si="51"/>
      </c>
      <c r="AI132" s="297">
        <f t="shared" si="51"/>
      </c>
      <c r="AJ132" s="297">
        <f t="shared" si="51"/>
      </c>
      <c r="AK132" s="297">
        <f t="shared" si="51"/>
      </c>
    </row>
    <row r="133" spans="1:37" s="211" customFormat="1" ht="13.5" customHeight="1">
      <c r="A133" s="211">
        <f t="shared" si="42"/>
        <v>124</v>
      </c>
      <c r="C133" s="296">
        <f t="shared" si="33"/>
      </c>
      <c r="D133" s="296">
        <f t="shared" si="34"/>
      </c>
      <c r="E133" s="296">
        <f t="shared" si="35"/>
      </c>
      <c r="F133" s="297"/>
      <c r="G133" s="296">
        <f t="shared" si="36"/>
      </c>
      <c r="H133" s="297">
        <f t="shared" si="37"/>
      </c>
      <c r="I133" s="297">
        <f t="shared" si="38"/>
      </c>
      <c r="J133" s="297">
        <f t="shared" si="39"/>
      </c>
      <c r="K133" s="297"/>
      <c r="L133" s="297"/>
      <c r="M133" s="297"/>
      <c r="N133" s="297">
        <f t="shared" si="50"/>
      </c>
      <c r="O133" s="297">
        <f t="shared" si="50"/>
      </c>
      <c r="P133" s="297"/>
      <c r="Q133" s="296">
        <f t="shared" si="27"/>
      </c>
      <c r="R133" s="296">
        <f t="shared" si="40"/>
      </c>
      <c r="S133" s="297">
        <f t="shared" si="45"/>
      </c>
      <c r="T133" s="297">
        <f t="shared" si="29"/>
      </c>
      <c r="U133" s="297"/>
      <c r="V133" s="297"/>
      <c r="W133" s="296">
        <f t="shared" si="46"/>
      </c>
      <c r="X133" s="297"/>
      <c r="Y133" s="297"/>
      <c r="Z133" s="297"/>
      <c r="AA133" s="297"/>
      <c r="AB133" s="297"/>
      <c r="AC133" s="296">
        <f t="shared" si="31"/>
      </c>
      <c r="AE133" s="211">
        <f t="shared" si="41"/>
      </c>
      <c r="AG133" s="297">
        <f t="shared" si="47"/>
      </c>
      <c r="AH133" s="297">
        <f t="shared" si="51"/>
      </c>
      <c r="AI133" s="297">
        <f t="shared" si="51"/>
      </c>
      <c r="AJ133" s="297">
        <f t="shared" si="51"/>
      </c>
      <c r="AK133" s="297">
        <f t="shared" si="51"/>
      </c>
    </row>
    <row r="134" spans="1:37" s="211" customFormat="1" ht="13.5" customHeight="1">
      <c r="A134" s="211">
        <f t="shared" si="42"/>
        <v>125</v>
      </c>
      <c r="C134" s="296">
        <f t="shared" si="33"/>
      </c>
      <c r="D134" s="296">
        <f t="shared" si="34"/>
      </c>
      <c r="E134" s="296">
        <f t="shared" si="35"/>
      </c>
      <c r="F134" s="297"/>
      <c r="G134" s="296">
        <f t="shared" si="36"/>
      </c>
      <c r="H134" s="297">
        <f t="shared" si="37"/>
      </c>
      <c r="I134" s="297">
        <f t="shared" si="38"/>
      </c>
      <c r="J134" s="297">
        <f t="shared" si="39"/>
      </c>
      <c r="K134" s="297"/>
      <c r="L134" s="297"/>
      <c r="M134" s="297"/>
      <c r="N134" s="297">
        <f t="shared" si="50"/>
      </c>
      <c r="O134" s="297">
        <f t="shared" si="50"/>
      </c>
      <c r="P134" s="297"/>
      <c r="Q134" s="296">
        <f t="shared" si="27"/>
      </c>
      <c r="R134" s="296">
        <f t="shared" si="40"/>
      </c>
      <c r="S134" s="297">
        <f t="shared" si="45"/>
      </c>
      <c r="T134" s="297">
        <f t="shared" si="29"/>
      </c>
      <c r="U134" s="297"/>
      <c r="V134" s="297"/>
      <c r="W134" s="296">
        <f t="shared" si="46"/>
      </c>
      <c r="X134" s="297"/>
      <c r="Y134" s="297"/>
      <c r="Z134" s="297"/>
      <c r="AA134" s="297"/>
      <c r="AB134" s="297"/>
      <c r="AC134" s="296">
        <f t="shared" si="31"/>
      </c>
      <c r="AE134" s="211">
        <f t="shared" si="41"/>
      </c>
      <c r="AG134" s="297">
        <f t="shared" si="47"/>
      </c>
      <c r="AH134" s="297">
        <f t="shared" si="51"/>
      </c>
      <c r="AI134" s="297">
        <f t="shared" si="51"/>
      </c>
      <c r="AJ134" s="297">
        <f t="shared" si="51"/>
      </c>
      <c r="AK134" s="297">
        <f t="shared" si="51"/>
      </c>
    </row>
    <row r="135" spans="1:37" s="211" customFormat="1" ht="13.5" customHeight="1">
      <c r="A135" s="211">
        <f t="shared" si="42"/>
        <v>126</v>
      </c>
      <c r="C135" s="296">
        <f t="shared" si="33"/>
      </c>
      <c r="D135" s="296">
        <f t="shared" si="34"/>
      </c>
      <c r="E135" s="296">
        <f t="shared" si="35"/>
      </c>
      <c r="F135" s="297"/>
      <c r="G135" s="296">
        <f t="shared" si="36"/>
      </c>
      <c r="H135" s="297">
        <f t="shared" si="37"/>
      </c>
      <c r="I135" s="297">
        <f t="shared" si="38"/>
      </c>
      <c r="J135" s="297">
        <f t="shared" si="39"/>
      </c>
      <c r="K135" s="297"/>
      <c r="L135" s="297"/>
      <c r="M135" s="297"/>
      <c r="N135" s="297">
        <f t="shared" si="50"/>
      </c>
      <c r="O135" s="297">
        <f t="shared" si="50"/>
      </c>
      <c r="P135" s="297"/>
      <c r="Q135" s="296">
        <f t="shared" si="27"/>
      </c>
      <c r="R135" s="296">
        <f t="shared" si="40"/>
      </c>
      <c r="S135" s="297">
        <f t="shared" si="45"/>
      </c>
      <c r="T135" s="297">
        <f t="shared" si="29"/>
      </c>
      <c r="U135" s="297"/>
      <c r="V135" s="297"/>
      <c r="W135" s="296">
        <f t="shared" si="46"/>
      </c>
      <c r="X135" s="297"/>
      <c r="Y135" s="297"/>
      <c r="Z135" s="297"/>
      <c r="AA135" s="297"/>
      <c r="AB135" s="297"/>
      <c r="AC135" s="296">
        <f t="shared" si="31"/>
      </c>
      <c r="AE135" s="211">
        <f t="shared" si="41"/>
      </c>
      <c r="AG135" s="297">
        <f t="shared" si="47"/>
      </c>
      <c r="AH135" s="297">
        <f t="shared" si="51"/>
      </c>
      <c r="AI135" s="297">
        <f t="shared" si="51"/>
      </c>
      <c r="AJ135" s="297">
        <f t="shared" si="51"/>
      </c>
      <c r="AK135" s="297">
        <f t="shared" si="51"/>
      </c>
    </row>
    <row r="136" spans="1:37" s="211" customFormat="1" ht="13.5" customHeight="1">
      <c r="A136" s="211">
        <f t="shared" si="42"/>
        <v>127</v>
      </c>
      <c r="C136" s="296">
        <f t="shared" si="33"/>
      </c>
      <c r="D136" s="296">
        <f t="shared" si="34"/>
      </c>
      <c r="E136" s="296">
        <f t="shared" si="35"/>
      </c>
      <c r="F136" s="297"/>
      <c r="G136" s="296">
        <f t="shared" si="36"/>
      </c>
      <c r="H136" s="297">
        <f t="shared" si="37"/>
      </c>
      <c r="I136" s="297">
        <f t="shared" si="38"/>
      </c>
      <c r="J136" s="297">
        <f t="shared" si="39"/>
      </c>
      <c r="K136" s="297"/>
      <c r="L136" s="297"/>
      <c r="M136" s="297"/>
      <c r="N136" s="297">
        <f t="shared" si="50"/>
      </c>
      <c r="O136" s="297">
        <f t="shared" si="50"/>
      </c>
      <c r="P136" s="297"/>
      <c r="Q136" s="296">
        <f t="shared" si="27"/>
      </c>
      <c r="R136" s="296">
        <f t="shared" si="40"/>
      </c>
      <c r="S136" s="297">
        <f t="shared" si="45"/>
      </c>
      <c r="T136" s="297">
        <f t="shared" si="29"/>
      </c>
      <c r="U136" s="297"/>
      <c r="V136" s="297"/>
      <c r="W136" s="296">
        <f t="shared" si="46"/>
      </c>
      <c r="X136" s="297"/>
      <c r="Y136" s="297"/>
      <c r="Z136" s="297"/>
      <c r="AA136" s="297"/>
      <c r="AB136" s="297"/>
      <c r="AC136" s="296">
        <f t="shared" si="31"/>
      </c>
      <c r="AE136" s="211">
        <f t="shared" si="41"/>
      </c>
      <c r="AG136" s="297">
        <f t="shared" si="47"/>
      </c>
      <c r="AH136" s="297">
        <f t="shared" si="51"/>
      </c>
      <c r="AI136" s="297">
        <f t="shared" si="51"/>
      </c>
      <c r="AJ136" s="297">
        <f t="shared" si="51"/>
      </c>
      <c r="AK136" s="297">
        <f t="shared" si="51"/>
      </c>
    </row>
    <row r="137" spans="1:37" s="211" customFormat="1" ht="13.5" customHeight="1">
      <c r="A137" s="211">
        <f t="shared" si="42"/>
        <v>128</v>
      </c>
      <c r="C137" s="296">
        <f t="shared" si="33"/>
      </c>
      <c r="D137" s="296">
        <f t="shared" si="34"/>
      </c>
      <c r="E137" s="296">
        <f t="shared" si="35"/>
      </c>
      <c r="F137" s="297"/>
      <c r="G137" s="296">
        <f t="shared" si="36"/>
      </c>
      <c r="H137" s="297">
        <f t="shared" si="37"/>
      </c>
      <c r="I137" s="297">
        <f t="shared" si="38"/>
      </c>
      <c r="J137" s="297">
        <f t="shared" si="39"/>
      </c>
      <c r="K137" s="297"/>
      <c r="L137" s="297"/>
      <c r="M137" s="297"/>
      <c r="N137" s="297">
        <f t="shared" si="50"/>
      </c>
      <c r="O137" s="297">
        <f t="shared" si="50"/>
      </c>
      <c r="P137" s="297"/>
      <c r="Q137" s="296">
        <f t="shared" si="27"/>
      </c>
      <c r="R137" s="296">
        <f t="shared" si="40"/>
      </c>
      <c r="S137" s="297">
        <f t="shared" si="45"/>
      </c>
      <c r="T137" s="297">
        <f t="shared" si="29"/>
      </c>
      <c r="U137" s="297"/>
      <c r="V137" s="297"/>
      <c r="W137" s="296">
        <f t="shared" si="46"/>
      </c>
      <c r="X137" s="297"/>
      <c r="Y137" s="297"/>
      <c r="Z137" s="297"/>
      <c r="AA137" s="297"/>
      <c r="AB137" s="297"/>
      <c r="AC137" s="296">
        <f t="shared" si="31"/>
      </c>
      <c r="AE137" s="211">
        <f t="shared" si="41"/>
      </c>
      <c r="AG137" s="297">
        <f t="shared" si="47"/>
      </c>
      <c r="AH137" s="297">
        <f t="shared" si="51"/>
      </c>
      <c r="AI137" s="297">
        <f t="shared" si="51"/>
      </c>
      <c r="AJ137" s="297">
        <f t="shared" si="51"/>
      </c>
      <c r="AK137" s="297">
        <f t="shared" si="51"/>
      </c>
    </row>
    <row r="138" spans="1:37" s="211" customFormat="1" ht="13.5" customHeight="1">
      <c r="A138" s="211">
        <f t="shared" si="42"/>
        <v>129</v>
      </c>
      <c r="C138" s="296">
        <f t="shared" si="33"/>
      </c>
      <c r="D138" s="296">
        <f t="shared" si="34"/>
      </c>
      <c r="E138" s="296">
        <f t="shared" si="35"/>
      </c>
      <c r="F138" s="297"/>
      <c r="G138" s="296">
        <f t="shared" si="36"/>
      </c>
      <c r="H138" s="297">
        <f t="shared" si="37"/>
      </c>
      <c r="I138" s="297">
        <f t="shared" si="38"/>
      </c>
      <c r="J138" s="297">
        <f t="shared" si="39"/>
      </c>
      <c r="K138" s="297"/>
      <c r="L138" s="297"/>
      <c r="M138" s="297"/>
      <c r="N138" s="297">
        <f t="shared" si="50"/>
      </c>
      <c r="O138" s="297">
        <f t="shared" si="50"/>
      </c>
      <c r="P138" s="297"/>
      <c r="Q138" s="296">
        <f aca="true" t="shared" si="52" ref="Q138:Q201">IF($AG138="","",Q$7)</f>
      </c>
      <c r="R138" s="296">
        <f t="shared" si="40"/>
      </c>
      <c r="S138" s="297">
        <f aca="true" t="shared" si="53" ref="S138:S169">IF(AE138="","",IF(W$6=1,0,IF(VLOOKUP($AE138,選手,S$7,FALSE)="","●",IF(ISERROR(VLOOKUP($AE138,選手,S$7,FALSE))=TRUE,"●",VLOOKUP($AE138,選手,S$7,FALSE)))))</f>
      </c>
      <c r="T138" s="297">
        <f aca="true" t="shared" si="54" ref="T138:T201">IF(AE138="","",IF(W$6=1,IF(VLOOKUP($AE138,選手,T$7,FALSE)="","●",IF(ISERROR(VALUE(VLOOKUP($AE138,選手,T$7,FALSE)))=TRUE,"●",VLOOKUP($AE138,選手,T$7,FALSE))),IF(S138="","●",IF(ISERROR(VLOOKUP(S138,年齢,2,FALSE))=TRUE,"●",VLOOKUP(S138,年齢,2,FALSE)))))</f>
      </c>
      <c r="U138" s="297"/>
      <c r="V138" s="297"/>
      <c r="W138" s="296">
        <f aca="true" t="shared" si="55" ref="W138:W169">IF(ISERROR(VLOOKUP($AE138,選手,W$7,FALSE))=TRUE,"",IF(VLOOKUP($AE138,選手,W$7,FALSE)="","",VLOOKUP($AE138,選手,W$7,FALSE)))</f>
      </c>
      <c r="X138" s="297"/>
      <c r="Y138" s="297"/>
      <c r="Z138" s="297"/>
      <c r="AA138" s="297"/>
      <c r="AB138" s="297"/>
      <c r="AC138" s="296">
        <f aca="true" t="shared" si="56" ref="AC138:AC201">IF($AG138="","",AC$7)</f>
      </c>
      <c r="AE138" s="211">
        <f t="shared" si="41"/>
      </c>
      <c r="AG138" s="297">
        <f aca="true" t="shared" si="57" ref="AG138:AG169">IF(ISERROR(VLOOKUP($AE138,選手,AG$8,FALSE))=TRUE,"",IF(VLOOKUP($AE138,選手,AG$8,FALSE)="","",VLOOKUP($AE138,選手,AG$8,FALSE)))</f>
      </c>
      <c r="AH138" s="297">
        <f t="shared" si="51"/>
      </c>
      <c r="AI138" s="297">
        <f t="shared" si="51"/>
      </c>
      <c r="AJ138" s="297">
        <f t="shared" si="51"/>
      </c>
      <c r="AK138" s="297">
        <f t="shared" si="51"/>
      </c>
    </row>
    <row r="139" spans="1:37" s="211" customFormat="1" ht="13.5" customHeight="1">
      <c r="A139" s="211">
        <f t="shared" si="42"/>
        <v>130</v>
      </c>
      <c r="C139" s="296">
        <f aca="true" t="shared" si="58" ref="C139:C202">IF(AG139="","",IF(AG139=1,"男","女"))</f>
      </c>
      <c r="D139" s="296">
        <f aca="true" t="shared" si="59" ref="D139:D202">IF($AG139="","",VALUE(LEFT($AI139,D$7)))</f>
      </c>
      <c r="E139" s="296">
        <f aca="true" t="shared" si="60" ref="E139:E202">IF($AG139="","",RIGHT($AI139,E$7))</f>
      </c>
      <c r="F139" s="297"/>
      <c r="G139" s="296">
        <f aca="true" t="shared" si="61" ref="G139:G202">IF($AG139="","",IF(AJ139="","",$AJ139))</f>
      </c>
      <c r="H139" s="297">
        <f aca="true" t="shared" si="62" ref="H139:H202">IF($AG139="","",IF(I$6="",IF(I$4="","",I$4),I$6))</f>
      </c>
      <c r="I139" s="297">
        <f aca="true" t="shared" si="63" ref="I139:I202">IF($AG139="","",IF(I$6="",IF(I$4="","",I$4),I$6))&amp;IF(AK139="","",AK139)</f>
      </c>
      <c r="J139" s="297">
        <f aca="true" t="shared" si="64" ref="J139:J202">IF($AG139="","",IF(J$6="",IF(J$4="","",J$4),J$6))&amp;IF(AK139="","",AK139)</f>
      </c>
      <c r="K139" s="297"/>
      <c r="L139" s="297"/>
      <c r="M139" s="297"/>
      <c r="N139" s="297">
        <f t="shared" si="50"/>
      </c>
      <c r="O139" s="297">
        <f t="shared" si="50"/>
      </c>
      <c r="P139" s="297"/>
      <c r="Q139" s="296">
        <f t="shared" si="52"/>
      </c>
      <c r="R139" s="296">
        <f aca="true" t="shared" si="65" ref="R139:R202">IF($AG139="","",IF(T$5="",IF(T$4="","",T$4),T$5))</f>
      </c>
      <c r="S139" s="297">
        <f t="shared" si="53"/>
      </c>
      <c r="T139" s="297">
        <f t="shared" si="54"/>
      </c>
      <c r="U139" s="297"/>
      <c r="V139" s="297"/>
      <c r="W139" s="296">
        <f t="shared" si="55"/>
      </c>
      <c r="X139" s="297"/>
      <c r="Y139" s="297"/>
      <c r="Z139" s="297"/>
      <c r="AA139" s="297"/>
      <c r="AB139" s="297"/>
      <c r="AC139" s="296">
        <f t="shared" si="56"/>
      </c>
      <c r="AE139" s="211">
        <f aca="true" t="shared" si="66" ref="AE139:AE202">IF(AH139="","",AH139)</f>
      </c>
      <c r="AG139" s="297">
        <f t="shared" si="57"/>
      </c>
      <c r="AH139" s="297">
        <f t="shared" si="51"/>
      </c>
      <c r="AI139" s="297">
        <f t="shared" si="51"/>
      </c>
      <c r="AJ139" s="297">
        <f t="shared" si="51"/>
      </c>
      <c r="AK139" s="297">
        <f t="shared" si="51"/>
      </c>
    </row>
    <row r="140" spans="1:37" s="211" customFormat="1" ht="13.5" customHeight="1">
      <c r="A140" s="211">
        <f aca="true" t="shared" si="67" ref="A140:A203">A139+1</f>
        <v>131</v>
      </c>
      <c r="C140" s="296">
        <f t="shared" si="58"/>
      </c>
      <c r="D140" s="296">
        <f t="shared" si="59"/>
      </c>
      <c r="E140" s="296">
        <f t="shared" si="60"/>
      </c>
      <c r="F140" s="297"/>
      <c r="G140" s="296">
        <f t="shared" si="61"/>
      </c>
      <c r="H140" s="297">
        <f t="shared" si="62"/>
      </c>
      <c r="I140" s="297">
        <f t="shared" si="63"/>
      </c>
      <c r="J140" s="297">
        <f t="shared" si="64"/>
      </c>
      <c r="K140" s="297"/>
      <c r="L140" s="297"/>
      <c r="M140" s="297"/>
      <c r="N140" s="297">
        <f t="shared" si="50"/>
      </c>
      <c r="O140" s="297">
        <f t="shared" si="50"/>
      </c>
      <c r="P140" s="297"/>
      <c r="Q140" s="296">
        <f t="shared" si="52"/>
      </c>
      <c r="R140" s="296">
        <f t="shared" si="65"/>
      </c>
      <c r="S140" s="297">
        <f t="shared" si="53"/>
      </c>
      <c r="T140" s="297">
        <f t="shared" si="54"/>
      </c>
      <c r="U140" s="297"/>
      <c r="V140" s="297"/>
      <c r="W140" s="296">
        <f t="shared" si="55"/>
      </c>
      <c r="X140" s="297"/>
      <c r="Y140" s="297"/>
      <c r="Z140" s="297"/>
      <c r="AA140" s="297"/>
      <c r="AB140" s="297"/>
      <c r="AC140" s="296">
        <f t="shared" si="56"/>
      </c>
      <c r="AE140" s="211">
        <f t="shared" si="66"/>
      </c>
      <c r="AG140" s="297">
        <f t="shared" si="57"/>
      </c>
      <c r="AH140" s="297">
        <f t="shared" si="51"/>
      </c>
      <c r="AI140" s="297">
        <f t="shared" si="51"/>
      </c>
      <c r="AJ140" s="297">
        <f t="shared" si="51"/>
      </c>
      <c r="AK140" s="297">
        <f t="shared" si="51"/>
      </c>
    </row>
    <row r="141" spans="1:37" s="211" customFormat="1" ht="13.5" customHeight="1">
      <c r="A141" s="211">
        <f t="shared" si="67"/>
        <v>132</v>
      </c>
      <c r="C141" s="296">
        <f t="shared" si="58"/>
      </c>
      <c r="D141" s="296">
        <f t="shared" si="59"/>
      </c>
      <c r="E141" s="296">
        <f t="shared" si="60"/>
      </c>
      <c r="F141" s="297"/>
      <c r="G141" s="296">
        <f t="shared" si="61"/>
      </c>
      <c r="H141" s="297">
        <f t="shared" si="62"/>
      </c>
      <c r="I141" s="297">
        <f t="shared" si="63"/>
      </c>
      <c r="J141" s="297">
        <f t="shared" si="64"/>
      </c>
      <c r="K141" s="297"/>
      <c r="L141" s="297"/>
      <c r="M141" s="297"/>
      <c r="N141" s="297">
        <f t="shared" si="50"/>
      </c>
      <c r="O141" s="297">
        <f t="shared" si="50"/>
      </c>
      <c r="P141" s="297"/>
      <c r="Q141" s="296">
        <f t="shared" si="52"/>
      </c>
      <c r="R141" s="296">
        <f t="shared" si="65"/>
      </c>
      <c r="S141" s="297">
        <f t="shared" si="53"/>
      </c>
      <c r="T141" s="297">
        <f t="shared" si="54"/>
      </c>
      <c r="U141" s="297"/>
      <c r="V141" s="297"/>
      <c r="W141" s="296">
        <f t="shared" si="55"/>
      </c>
      <c r="X141" s="297"/>
      <c r="Y141" s="297"/>
      <c r="Z141" s="297"/>
      <c r="AA141" s="297"/>
      <c r="AB141" s="297"/>
      <c r="AC141" s="296">
        <f t="shared" si="56"/>
      </c>
      <c r="AE141" s="211">
        <f t="shared" si="66"/>
      </c>
      <c r="AG141" s="297">
        <f t="shared" si="57"/>
      </c>
      <c r="AH141" s="297">
        <f t="shared" si="51"/>
      </c>
      <c r="AI141" s="297">
        <f t="shared" si="51"/>
      </c>
      <c r="AJ141" s="297">
        <f t="shared" si="51"/>
      </c>
      <c r="AK141" s="297">
        <f t="shared" si="51"/>
      </c>
    </row>
    <row r="142" spans="1:37" s="211" customFormat="1" ht="13.5" customHeight="1">
      <c r="A142" s="211">
        <f t="shared" si="67"/>
        <v>133</v>
      </c>
      <c r="C142" s="296">
        <f t="shared" si="58"/>
      </c>
      <c r="D142" s="296">
        <f t="shared" si="59"/>
      </c>
      <c r="E142" s="296">
        <f t="shared" si="60"/>
      </c>
      <c r="F142" s="297"/>
      <c r="G142" s="296">
        <f t="shared" si="61"/>
      </c>
      <c r="H142" s="297">
        <f t="shared" si="62"/>
      </c>
      <c r="I142" s="297">
        <f t="shared" si="63"/>
      </c>
      <c r="J142" s="297">
        <f t="shared" si="64"/>
      </c>
      <c r="K142" s="297"/>
      <c r="L142" s="297"/>
      <c r="M142" s="297"/>
      <c r="N142" s="297">
        <f t="shared" si="50"/>
      </c>
      <c r="O142" s="297">
        <f t="shared" si="50"/>
      </c>
      <c r="P142" s="297"/>
      <c r="Q142" s="296">
        <f t="shared" si="52"/>
      </c>
      <c r="R142" s="296">
        <f t="shared" si="65"/>
      </c>
      <c r="S142" s="297">
        <f t="shared" si="53"/>
      </c>
      <c r="T142" s="297">
        <f t="shared" si="54"/>
      </c>
      <c r="U142" s="297"/>
      <c r="V142" s="297"/>
      <c r="W142" s="296">
        <f t="shared" si="55"/>
      </c>
      <c r="X142" s="297"/>
      <c r="Y142" s="297"/>
      <c r="Z142" s="297"/>
      <c r="AA142" s="297"/>
      <c r="AB142" s="297"/>
      <c r="AC142" s="296">
        <f t="shared" si="56"/>
      </c>
      <c r="AE142" s="211">
        <f t="shared" si="66"/>
      </c>
      <c r="AG142" s="297">
        <f t="shared" si="57"/>
      </c>
      <c r="AH142" s="297">
        <f t="shared" si="51"/>
      </c>
      <c r="AI142" s="297">
        <f t="shared" si="51"/>
      </c>
      <c r="AJ142" s="297">
        <f t="shared" si="51"/>
      </c>
      <c r="AK142" s="297">
        <f t="shared" si="51"/>
      </c>
    </row>
    <row r="143" spans="1:37" s="211" customFormat="1" ht="13.5" customHeight="1">
      <c r="A143" s="211">
        <f t="shared" si="67"/>
        <v>134</v>
      </c>
      <c r="C143" s="296">
        <f t="shared" si="58"/>
      </c>
      <c r="D143" s="296">
        <f t="shared" si="59"/>
      </c>
      <c r="E143" s="296">
        <f t="shared" si="60"/>
      </c>
      <c r="F143" s="297"/>
      <c r="G143" s="296">
        <f t="shared" si="61"/>
      </c>
      <c r="H143" s="297">
        <f t="shared" si="62"/>
      </c>
      <c r="I143" s="297">
        <f t="shared" si="63"/>
      </c>
      <c r="J143" s="297">
        <f t="shared" si="64"/>
      </c>
      <c r="K143" s="297"/>
      <c r="L143" s="297"/>
      <c r="M143" s="297"/>
      <c r="N143" s="297">
        <f t="shared" si="50"/>
      </c>
      <c r="O143" s="297">
        <f t="shared" si="50"/>
      </c>
      <c r="P143" s="297"/>
      <c r="Q143" s="296">
        <f t="shared" si="52"/>
      </c>
      <c r="R143" s="296">
        <f t="shared" si="65"/>
      </c>
      <c r="S143" s="297">
        <f t="shared" si="53"/>
      </c>
      <c r="T143" s="297">
        <f t="shared" si="54"/>
      </c>
      <c r="U143" s="297"/>
      <c r="V143" s="297"/>
      <c r="W143" s="296">
        <f t="shared" si="55"/>
      </c>
      <c r="X143" s="297"/>
      <c r="Y143" s="297"/>
      <c r="Z143" s="297"/>
      <c r="AA143" s="297"/>
      <c r="AB143" s="297"/>
      <c r="AC143" s="296">
        <f t="shared" si="56"/>
      </c>
      <c r="AE143" s="211">
        <f t="shared" si="66"/>
      </c>
      <c r="AG143" s="297">
        <f t="shared" si="57"/>
      </c>
      <c r="AH143" s="297">
        <f t="shared" si="51"/>
      </c>
      <c r="AI143" s="297">
        <f t="shared" si="51"/>
      </c>
      <c r="AJ143" s="297">
        <f t="shared" si="51"/>
      </c>
      <c r="AK143" s="297">
        <f t="shared" si="51"/>
      </c>
    </row>
    <row r="144" spans="1:37" s="211" customFormat="1" ht="13.5" customHeight="1">
      <c r="A144" s="211">
        <f t="shared" si="67"/>
        <v>135</v>
      </c>
      <c r="C144" s="296">
        <f t="shared" si="58"/>
      </c>
      <c r="D144" s="296">
        <f t="shared" si="59"/>
      </c>
      <c r="E144" s="296">
        <f t="shared" si="60"/>
      </c>
      <c r="F144" s="297"/>
      <c r="G144" s="296">
        <f t="shared" si="61"/>
      </c>
      <c r="H144" s="297">
        <f t="shared" si="62"/>
      </c>
      <c r="I144" s="297">
        <f t="shared" si="63"/>
      </c>
      <c r="J144" s="297">
        <f t="shared" si="64"/>
      </c>
      <c r="K144" s="297"/>
      <c r="L144" s="297"/>
      <c r="M144" s="297"/>
      <c r="N144" s="297">
        <f t="shared" si="50"/>
      </c>
      <c r="O144" s="297">
        <f t="shared" si="50"/>
      </c>
      <c r="P144" s="297"/>
      <c r="Q144" s="296">
        <f t="shared" si="52"/>
      </c>
      <c r="R144" s="296">
        <f t="shared" si="65"/>
      </c>
      <c r="S144" s="297">
        <f t="shared" si="53"/>
      </c>
      <c r="T144" s="297">
        <f t="shared" si="54"/>
      </c>
      <c r="U144" s="297"/>
      <c r="V144" s="297"/>
      <c r="W144" s="296">
        <f t="shared" si="55"/>
      </c>
      <c r="X144" s="297"/>
      <c r="Y144" s="297"/>
      <c r="Z144" s="297"/>
      <c r="AA144" s="297"/>
      <c r="AB144" s="297"/>
      <c r="AC144" s="296">
        <f t="shared" si="56"/>
      </c>
      <c r="AE144" s="211">
        <f t="shared" si="66"/>
      </c>
      <c r="AG144" s="297">
        <f t="shared" si="57"/>
      </c>
      <c r="AH144" s="297">
        <f t="shared" si="51"/>
      </c>
      <c r="AI144" s="297">
        <f t="shared" si="51"/>
      </c>
      <c r="AJ144" s="297">
        <f t="shared" si="51"/>
      </c>
      <c r="AK144" s="297">
        <f t="shared" si="51"/>
      </c>
    </row>
    <row r="145" spans="1:37" s="211" customFormat="1" ht="13.5" customHeight="1">
      <c r="A145" s="211">
        <f t="shared" si="67"/>
        <v>136</v>
      </c>
      <c r="C145" s="296">
        <f t="shared" si="58"/>
      </c>
      <c r="D145" s="296">
        <f t="shared" si="59"/>
      </c>
      <c r="E145" s="296">
        <f t="shared" si="60"/>
      </c>
      <c r="F145" s="297"/>
      <c r="G145" s="296">
        <f t="shared" si="61"/>
      </c>
      <c r="H145" s="297">
        <f t="shared" si="62"/>
      </c>
      <c r="I145" s="297">
        <f t="shared" si="63"/>
      </c>
      <c r="J145" s="297">
        <f t="shared" si="64"/>
      </c>
      <c r="K145" s="297"/>
      <c r="L145" s="297"/>
      <c r="M145" s="297"/>
      <c r="N145" s="297">
        <f t="shared" si="50"/>
      </c>
      <c r="O145" s="297">
        <f t="shared" si="50"/>
      </c>
      <c r="P145" s="297"/>
      <c r="Q145" s="296">
        <f t="shared" si="52"/>
      </c>
      <c r="R145" s="296">
        <f t="shared" si="65"/>
      </c>
      <c r="S145" s="297">
        <f t="shared" si="53"/>
      </c>
      <c r="T145" s="297">
        <f t="shared" si="54"/>
      </c>
      <c r="U145" s="297"/>
      <c r="V145" s="297"/>
      <c r="W145" s="296">
        <f t="shared" si="55"/>
      </c>
      <c r="X145" s="297"/>
      <c r="Y145" s="297"/>
      <c r="Z145" s="297"/>
      <c r="AA145" s="297"/>
      <c r="AB145" s="297"/>
      <c r="AC145" s="296">
        <f t="shared" si="56"/>
      </c>
      <c r="AE145" s="211">
        <f t="shared" si="66"/>
      </c>
      <c r="AG145" s="297">
        <f t="shared" si="57"/>
      </c>
      <c r="AH145" s="297">
        <f t="shared" si="51"/>
      </c>
      <c r="AI145" s="297">
        <f t="shared" si="51"/>
      </c>
      <c r="AJ145" s="297">
        <f t="shared" si="51"/>
      </c>
      <c r="AK145" s="297">
        <f t="shared" si="51"/>
      </c>
    </row>
    <row r="146" spans="1:37" s="211" customFormat="1" ht="13.5" customHeight="1">
      <c r="A146" s="211">
        <f t="shared" si="67"/>
        <v>137</v>
      </c>
      <c r="C146" s="296">
        <f t="shared" si="58"/>
      </c>
      <c r="D146" s="296">
        <f t="shared" si="59"/>
      </c>
      <c r="E146" s="296">
        <f t="shared" si="60"/>
      </c>
      <c r="F146" s="297"/>
      <c r="G146" s="296">
        <f t="shared" si="61"/>
      </c>
      <c r="H146" s="297">
        <f t="shared" si="62"/>
      </c>
      <c r="I146" s="297">
        <f t="shared" si="63"/>
      </c>
      <c r="J146" s="297">
        <f t="shared" si="64"/>
      </c>
      <c r="K146" s="297"/>
      <c r="L146" s="297"/>
      <c r="M146" s="297"/>
      <c r="N146" s="297">
        <f t="shared" si="50"/>
      </c>
      <c r="O146" s="297">
        <f t="shared" si="50"/>
      </c>
      <c r="P146" s="297"/>
      <c r="Q146" s="296">
        <f t="shared" si="52"/>
      </c>
      <c r="R146" s="296">
        <f t="shared" si="65"/>
      </c>
      <c r="S146" s="297">
        <f t="shared" si="53"/>
      </c>
      <c r="T146" s="297">
        <f t="shared" si="54"/>
      </c>
      <c r="U146" s="297"/>
      <c r="V146" s="297"/>
      <c r="W146" s="296">
        <f t="shared" si="55"/>
      </c>
      <c r="X146" s="297"/>
      <c r="Y146" s="297"/>
      <c r="Z146" s="297"/>
      <c r="AA146" s="297"/>
      <c r="AB146" s="297"/>
      <c r="AC146" s="296">
        <f t="shared" si="56"/>
      </c>
      <c r="AE146" s="211">
        <f t="shared" si="66"/>
      </c>
      <c r="AG146" s="297">
        <f t="shared" si="57"/>
      </c>
      <c r="AH146" s="297">
        <f t="shared" si="51"/>
      </c>
      <c r="AI146" s="297">
        <f t="shared" si="51"/>
      </c>
      <c r="AJ146" s="297">
        <f t="shared" si="51"/>
      </c>
      <c r="AK146" s="297">
        <f t="shared" si="51"/>
      </c>
    </row>
    <row r="147" spans="1:37" s="211" customFormat="1" ht="13.5" customHeight="1">
      <c r="A147" s="211">
        <f t="shared" si="67"/>
        <v>138</v>
      </c>
      <c r="C147" s="296">
        <f t="shared" si="58"/>
      </c>
      <c r="D147" s="296">
        <f t="shared" si="59"/>
      </c>
      <c r="E147" s="296">
        <f t="shared" si="60"/>
      </c>
      <c r="F147" s="297"/>
      <c r="G147" s="296">
        <f t="shared" si="61"/>
      </c>
      <c r="H147" s="297">
        <f t="shared" si="62"/>
      </c>
      <c r="I147" s="297">
        <f t="shared" si="63"/>
      </c>
      <c r="J147" s="297">
        <f t="shared" si="64"/>
      </c>
      <c r="K147" s="297"/>
      <c r="L147" s="297"/>
      <c r="M147" s="297"/>
      <c r="N147" s="297">
        <f t="shared" si="50"/>
      </c>
      <c r="O147" s="297">
        <f t="shared" si="50"/>
      </c>
      <c r="P147" s="297"/>
      <c r="Q147" s="296">
        <f t="shared" si="52"/>
      </c>
      <c r="R147" s="296">
        <f t="shared" si="65"/>
      </c>
      <c r="S147" s="297">
        <f t="shared" si="53"/>
      </c>
      <c r="T147" s="297">
        <f t="shared" si="54"/>
      </c>
      <c r="U147" s="297"/>
      <c r="V147" s="297"/>
      <c r="W147" s="296">
        <f t="shared" si="55"/>
      </c>
      <c r="X147" s="297"/>
      <c r="Y147" s="297"/>
      <c r="Z147" s="297"/>
      <c r="AA147" s="297"/>
      <c r="AB147" s="297"/>
      <c r="AC147" s="296">
        <f t="shared" si="56"/>
      </c>
      <c r="AE147" s="211">
        <f t="shared" si="66"/>
      </c>
      <c r="AG147" s="297">
        <f t="shared" si="57"/>
      </c>
      <c r="AH147" s="297">
        <f t="shared" si="51"/>
      </c>
      <c r="AI147" s="297">
        <f t="shared" si="51"/>
      </c>
      <c r="AJ147" s="297">
        <f t="shared" si="51"/>
      </c>
      <c r="AK147" s="297">
        <f t="shared" si="51"/>
      </c>
    </row>
    <row r="148" spans="1:37" s="211" customFormat="1" ht="13.5" customHeight="1">
      <c r="A148" s="211">
        <f t="shared" si="67"/>
        <v>139</v>
      </c>
      <c r="C148" s="296">
        <f t="shared" si="58"/>
      </c>
      <c r="D148" s="296">
        <f t="shared" si="59"/>
      </c>
      <c r="E148" s="296">
        <f t="shared" si="60"/>
      </c>
      <c r="F148" s="297"/>
      <c r="G148" s="296">
        <f t="shared" si="61"/>
      </c>
      <c r="H148" s="297">
        <f t="shared" si="62"/>
      </c>
      <c r="I148" s="297">
        <f t="shared" si="63"/>
      </c>
      <c r="J148" s="297">
        <f t="shared" si="64"/>
      </c>
      <c r="K148" s="297"/>
      <c r="L148" s="297"/>
      <c r="M148" s="297"/>
      <c r="N148" s="297">
        <f t="shared" si="50"/>
      </c>
      <c r="O148" s="297">
        <f t="shared" si="50"/>
      </c>
      <c r="P148" s="297"/>
      <c r="Q148" s="296">
        <f t="shared" si="52"/>
      </c>
      <c r="R148" s="296">
        <f t="shared" si="65"/>
      </c>
      <c r="S148" s="297">
        <f t="shared" si="53"/>
      </c>
      <c r="T148" s="297">
        <f t="shared" si="54"/>
      </c>
      <c r="U148" s="297"/>
      <c r="V148" s="297"/>
      <c r="W148" s="296">
        <f t="shared" si="55"/>
      </c>
      <c r="X148" s="297"/>
      <c r="Y148" s="297"/>
      <c r="Z148" s="297"/>
      <c r="AA148" s="297"/>
      <c r="AB148" s="297"/>
      <c r="AC148" s="296">
        <f t="shared" si="56"/>
      </c>
      <c r="AE148" s="211">
        <f t="shared" si="66"/>
      </c>
      <c r="AG148" s="297">
        <f t="shared" si="57"/>
      </c>
      <c r="AH148" s="297">
        <f t="shared" si="51"/>
      </c>
      <c r="AI148" s="297">
        <f t="shared" si="51"/>
      </c>
      <c r="AJ148" s="297">
        <f t="shared" si="51"/>
      </c>
      <c r="AK148" s="297">
        <f t="shared" si="51"/>
      </c>
    </row>
    <row r="149" spans="1:37" s="211" customFormat="1" ht="13.5" customHeight="1">
      <c r="A149" s="211">
        <f t="shared" si="67"/>
        <v>140</v>
      </c>
      <c r="C149" s="296">
        <f t="shared" si="58"/>
      </c>
      <c r="D149" s="296">
        <f t="shared" si="59"/>
      </c>
      <c r="E149" s="296">
        <f t="shared" si="60"/>
      </c>
      <c r="F149" s="297"/>
      <c r="G149" s="296">
        <f t="shared" si="61"/>
      </c>
      <c r="H149" s="297">
        <f t="shared" si="62"/>
      </c>
      <c r="I149" s="297">
        <f t="shared" si="63"/>
      </c>
      <c r="J149" s="297">
        <f t="shared" si="64"/>
      </c>
      <c r="K149" s="297"/>
      <c r="L149" s="297"/>
      <c r="M149" s="297"/>
      <c r="N149" s="297">
        <f t="shared" si="50"/>
      </c>
      <c r="O149" s="297">
        <f t="shared" si="50"/>
      </c>
      <c r="P149" s="297"/>
      <c r="Q149" s="296">
        <f t="shared" si="52"/>
      </c>
      <c r="R149" s="296">
        <f t="shared" si="65"/>
      </c>
      <c r="S149" s="297">
        <f t="shared" si="53"/>
      </c>
      <c r="T149" s="297">
        <f t="shared" si="54"/>
      </c>
      <c r="U149" s="297"/>
      <c r="V149" s="297"/>
      <c r="W149" s="296">
        <f t="shared" si="55"/>
      </c>
      <c r="X149" s="297"/>
      <c r="Y149" s="297"/>
      <c r="Z149" s="297"/>
      <c r="AA149" s="297"/>
      <c r="AB149" s="297"/>
      <c r="AC149" s="296">
        <f t="shared" si="56"/>
      </c>
      <c r="AE149" s="211">
        <f t="shared" si="66"/>
      </c>
      <c r="AG149" s="297">
        <f t="shared" si="57"/>
      </c>
      <c r="AH149" s="297">
        <f t="shared" si="51"/>
      </c>
      <c r="AI149" s="297">
        <f t="shared" si="51"/>
      </c>
      <c r="AJ149" s="297">
        <f t="shared" si="51"/>
      </c>
      <c r="AK149" s="297">
        <f t="shared" si="51"/>
      </c>
    </row>
    <row r="150" spans="1:37" s="211" customFormat="1" ht="13.5" customHeight="1">
      <c r="A150" s="211">
        <f t="shared" si="67"/>
        <v>141</v>
      </c>
      <c r="C150" s="296">
        <f t="shared" si="58"/>
      </c>
      <c r="D150" s="296">
        <f t="shared" si="59"/>
      </c>
      <c r="E150" s="296">
        <f t="shared" si="60"/>
      </c>
      <c r="F150" s="297"/>
      <c r="G150" s="296">
        <f t="shared" si="61"/>
      </c>
      <c r="H150" s="297">
        <f t="shared" si="62"/>
      </c>
      <c r="I150" s="297">
        <f t="shared" si="63"/>
      </c>
      <c r="J150" s="297">
        <f t="shared" si="64"/>
      </c>
      <c r="K150" s="297"/>
      <c r="L150" s="297"/>
      <c r="M150" s="297"/>
      <c r="N150" s="297">
        <f aca="true" t="shared" si="68" ref="N150:O169">IF($AE150="","",IF(VLOOKUP($AE150,選手,N$7,FALSE)="","",VLOOKUP($AE150,選手,N$7,FALSE)))</f>
      </c>
      <c r="O150" s="297">
        <f t="shared" si="68"/>
      </c>
      <c r="P150" s="297"/>
      <c r="Q150" s="296">
        <f t="shared" si="52"/>
      </c>
      <c r="R150" s="296">
        <f t="shared" si="65"/>
      </c>
      <c r="S150" s="297">
        <f t="shared" si="53"/>
      </c>
      <c r="T150" s="297">
        <f t="shared" si="54"/>
      </c>
      <c r="U150" s="297"/>
      <c r="V150" s="297"/>
      <c r="W150" s="296">
        <f t="shared" si="55"/>
      </c>
      <c r="X150" s="297"/>
      <c r="Y150" s="297"/>
      <c r="Z150" s="297"/>
      <c r="AA150" s="297"/>
      <c r="AB150" s="297"/>
      <c r="AC150" s="296">
        <f t="shared" si="56"/>
      </c>
      <c r="AE150" s="211">
        <f t="shared" si="66"/>
      </c>
      <c r="AG150" s="297">
        <f t="shared" si="57"/>
      </c>
      <c r="AH150" s="297">
        <f aca="true" t="shared" si="69" ref="AH150:AK169">IF(ISERROR(VLOOKUP($A150,申込１,AH$8,FALSE))=TRUE,IF(ISERROR(VLOOKUP($A150,申込２,AH$8,FALSE))=TRUE,IF(ISERROR(VLOOKUP($A150,リレー,AH$8,FALSE))=TRUE,"",IF(VLOOKUP($A150,リレー,AH$8,FALSE)="","",VLOOKUP($A150,リレー,AH$8,FALSE))),IF(VLOOKUP($A150,申込２,AH$8,FALSE)="","",VLOOKUP($A150,申込２,AH$8,FALSE))),IF(VLOOKUP($A150,申込１,AH$8,FALSE)="","",VLOOKUP($A150,申込１,AH$8,FALSE)))</f>
      </c>
      <c r="AI150" s="297">
        <f t="shared" si="69"/>
      </c>
      <c r="AJ150" s="297">
        <f t="shared" si="69"/>
      </c>
      <c r="AK150" s="297">
        <f t="shared" si="69"/>
      </c>
    </row>
    <row r="151" spans="1:37" s="211" customFormat="1" ht="13.5" customHeight="1">
      <c r="A151" s="211">
        <f t="shared" si="67"/>
        <v>142</v>
      </c>
      <c r="C151" s="296">
        <f t="shared" si="58"/>
      </c>
      <c r="D151" s="296">
        <f t="shared" si="59"/>
      </c>
      <c r="E151" s="296">
        <f t="shared" si="60"/>
      </c>
      <c r="F151" s="297"/>
      <c r="G151" s="296">
        <f t="shared" si="61"/>
      </c>
      <c r="H151" s="297">
        <f t="shared" si="62"/>
      </c>
      <c r="I151" s="297">
        <f t="shared" si="63"/>
      </c>
      <c r="J151" s="297">
        <f t="shared" si="64"/>
      </c>
      <c r="K151" s="297"/>
      <c r="L151" s="297"/>
      <c r="M151" s="297"/>
      <c r="N151" s="297">
        <f t="shared" si="68"/>
      </c>
      <c r="O151" s="297">
        <f t="shared" si="68"/>
      </c>
      <c r="P151" s="297"/>
      <c r="Q151" s="296">
        <f t="shared" si="52"/>
      </c>
      <c r="R151" s="296">
        <f t="shared" si="65"/>
      </c>
      <c r="S151" s="297">
        <f t="shared" si="53"/>
      </c>
      <c r="T151" s="297">
        <f t="shared" si="54"/>
      </c>
      <c r="U151" s="297"/>
      <c r="V151" s="297"/>
      <c r="W151" s="296">
        <f t="shared" si="55"/>
      </c>
      <c r="X151" s="297"/>
      <c r="Y151" s="297"/>
      <c r="Z151" s="297"/>
      <c r="AA151" s="297"/>
      <c r="AB151" s="297"/>
      <c r="AC151" s="296">
        <f t="shared" si="56"/>
      </c>
      <c r="AE151" s="211">
        <f t="shared" si="66"/>
      </c>
      <c r="AG151" s="297">
        <f t="shared" si="57"/>
      </c>
      <c r="AH151" s="297">
        <f t="shared" si="69"/>
      </c>
      <c r="AI151" s="297">
        <f t="shared" si="69"/>
      </c>
      <c r="AJ151" s="297">
        <f t="shared" si="69"/>
      </c>
      <c r="AK151" s="297">
        <f t="shared" si="69"/>
      </c>
    </row>
    <row r="152" spans="1:37" s="211" customFormat="1" ht="13.5" customHeight="1">
      <c r="A152" s="211">
        <f t="shared" si="67"/>
        <v>143</v>
      </c>
      <c r="C152" s="296">
        <f t="shared" si="58"/>
      </c>
      <c r="D152" s="296">
        <f t="shared" si="59"/>
      </c>
      <c r="E152" s="296">
        <f t="shared" si="60"/>
      </c>
      <c r="F152" s="297"/>
      <c r="G152" s="296">
        <f t="shared" si="61"/>
      </c>
      <c r="H152" s="297">
        <f t="shared" si="62"/>
      </c>
      <c r="I152" s="297">
        <f t="shared" si="63"/>
      </c>
      <c r="J152" s="297">
        <f t="shared" si="64"/>
      </c>
      <c r="K152" s="297"/>
      <c r="L152" s="297"/>
      <c r="M152" s="297"/>
      <c r="N152" s="297">
        <f t="shared" si="68"/>
      </c>
      <c r="O152" s="297">
        <f t="shared" si="68"/>
      </c>
      <c r="P152" s="297"/>
      <c r="Q152" s="296">
        <f t="shared" si="52"/>
      </c>
      <c r="R152" s="296">
        <f t="shared" si="65"/>
      </c>
      <c r="S152" s="297">
        <f t="shared" si="53"/>
      </c>
      <c r="T152" s="297">
        <f t="shared" si="54"/>
      </c>
      <c r="U152" s="297"/>
      <c r="V152" s="297"/>
      <c r="W152" s="296">
        <f t="shared" si="55"/>
      </c>
      <c r="X152" s="297"/>
      <c r="Y152" s="297"/>
      <c r="Z152" s="297"/>
      <c r="AA152" s="297"/>
      <c r="AB152" s="297"/>
      <c r="AC152" s="296">
        <f t="shared" si="56"/>
      </c>
      <c r="AE152" s="211">
        <f t="shared" si="66"/>
      </c>
      <c r="AG152" s="297">
        <f t="shared" si="57"/>
      </c>
      <c r="AH152" s="297">
        <f t="shared" si="69"/>
      </c>
      <c r="AI152" s="297">
        <f t="shared" si="69"/>
      </c>
      <c r="AJ152" s="297">
        <f t="shared" si="69"/>
      </c>
      <c r="AK152" s="297">
        <f t="shared" si="69"/>
      </c>
    </row>
    <row r="153" spans="1:37" s="211" customFormat="1" ht="13.5" customHeight="1">
      <c r="A153" s="211">
        <f t="shared" si="67"/>
        <v>144</v>
      </c>
      <c r="C153" s="296">
        <f t="shared" si="58"/>
      </c>
      <c r="D153" s="296">
        <f t="shared" si="59"/>
      </c>
      <c r="E153" s="296">
        <f t="shared" si="60"/>
      </c>
      <c r="F153" s="297"/>
      <c r="G153" s="296">
        <f t="shared" si="61"/>
      </c>
      <c r="H153" s="297">
        <f t="shared" si="62"/>
      </c>
      <c r="I153" s="297">
        <f t="shared" si="63"/>
      </c>
      <c r="J153" s="297">
        <f t="shared" si="64"/>
      </c>
      <c r="K153" s="297"/>
      <c r="L153" s="297"/>
      <c r="M153" s="297"/>
      <c r="N153" s="297">
        <f t="shared" si="68"/>
      </c>
      <c r="O153" s="297">
        <f t="shared" si="68"/>
      </c>
      <c r="P153" s="297"/>
      <c r="Q153" s="296">
        <f t="shared" si="52"/>
      </c>
      <c r="R153" s="296">
        <f t="shared" si="65"/>
      </c>
      <c r="S153" s="297">
        <f t="shared" si="53"/>
      </c>
      <c r="T153" s="297">
        <f t="shared" si="54"/>
      </c>
      <c r="U153" s="297"/>
      <c r="V153" s="297"/>
      <c r="W153" s="296">
        <f t="shared" si="55"/>
      </c>
      <c r="X153" s="297"/>
      <c r="Y153" s="297"/>
      <c r="Z153" s="297"/>
      <c r="AA153" s="297"/>
      <c r="AB153" s="297"/>
      <c r="AC153" s="296">
        <f t="shared" si="56"/>
      </c>
      <c r="AE153" s="211">
        <f t="shared" si="66"/>
      </c>
      <c r="AG153" s="297">
        <f t="shared" si="57"/>
      </c>
      <c r="AH153" s="297">
        <f t="shared" si="69"/>
      </c>
      <c r="AI153" s="297">
        <f t="shared" si="69"/>
      </c>
      <c r="AJ153" s="297">
        <f t="shared" si="69"/>
      </c>
      <c r="AK153" s="297">
        <f t="shared" si="69"/>
      </c>
    </row>
    <row r="154" spans="1:37" s="211" customFormat="1" ht="13.5" customHeight="1">
      <c r="A154" s="211">
        <f t="shared" si="67"/>
        <v>145</v>
      </c>
      <c r="C154" s="296">
        <f t="shared" si="58"/>
      </c>
      <c r="D154" s="296">
        <f t="shared" si="59"/>
      </c>
      <c r="E154" s="296">
        <f t="shared" si="60"/>
      </c>
      <c r="F154" s="297"/>
      <c r="G154" s="296">
        <f t="shared" si="61"/>
      </c>
      <c r="H154" s="297">
        <f t="shared" si="62"/>
      </c>
      <c r="I154" s="297">
        <f t="shared" si="63"/>
      </c>
      <c r="J154" s="297">
        <f t="shared" si="64"/>
      </c>
      <c r="K154" s="297"/>
      <c r="L154" s="297"/>
      <c r="M154" s="297"/>
      <c r="N154" s="297">
        <f t="shared" si="68"/>
      </c>
      <c r="O154" s="297">
        <f t="shared" si="68"/>
      </c>
      <c r="P154" s="297"/>
      <c r="Q154" s="296">
        <f t="shared" si="52"/>
      </c>
      <c r="R154" s="296">
        <f t="shared" si="65"/>
      </c>
      <c r="S154" s="297">
        <f t="shared" si="53"/>
      </c>
      <c r="T154" s="297">
        <f t="shared" si="54"/>
      </c>
      <c r="U154" s="297"/>
      <c r="V154" s="297"/>
      <c r="W154" s="296">
        <f t="shared" si="55"/>
      </c>
      <c r="X154" s="297"/>
      <c r="Y154" s="297"/>
      <c r="Z154" s="297"/>
      <c r="AA154" s="297"/>
      <c r="AB154" s="297"/>
      <c r="AC154" s="296">
        <f t="shared" si="56"/>
      </c>
      <c r="AE154" s="211">
        <f t="shared" si="66"/>
      </c>
      <c r="AG154" s="297">
        <f t="shared" si="57"/>
      </c>
      <c r="AH154" s="297">
        <f t="shared" si="69"/>
      </c>
      <c r="AI154" s="297">
        <f t="shared" si="69"/>
      </c>
      <c r="AJ154" s="297">
        <f t="shared" si="69"/>
      </c>
      <c r="AK154" s="297">
        <f t="shared" si="69"/>
      </c>
    </row>
    <row r="155" spans="1:37" s="211" customFormat="1" ht="13.5" customHeight="1">
      <c r="A155" s="211">
        <f t="shared" si="67"/>
        <v>146</v>
      </c>
      <c r="C155" s="296">
        <f t="shared" si="58"/>
      </c>
      <c r="D155" s="296">
        <f t="shared" si="59"/>
      </c>
      <c r="E155" s="296">
        <f t="shared" si="60"/>
      </c>
      <c r="F155" s="297"/>
      <c r="G155" s="296">
        <f t="shared" si="61"/>
      </c>
      <c r="H155" s="297">
        <f t="shared" si="62"/>
      </c>
      <c r="I155" s="297">
        <f t="shared" si="63"/>
      </c>
      <c r="J155" s="297">
        <f t="shared" si="64"/>
      </c>
      <c r="K155" s="297"/>
      <c r="L155" s="297"/>
      <c r="M155" s="297"/>
      <c r="N155" s="297">
        <f t="shared" si="68"/>
      </c>
      <c r="O155" s="297">
        <f t="shared" si="68"/>
      </c>
      <c r="P155" s="297"/>
      <c r="Q155" s="296">
        <f t="shared" si="52"/>
      </c>
      <c r="R155" s="296">
        <f t="shared" si="65"/>
      </c>
      <c r="S155" s="297">
        <f t="shared" si="53"/>
      </c>
      <c r="T155" s="297">
        <f t="shared" si="54"/>
      </c>
      <c r="U155" s="297"/>
      <c r="V155" s="297"/>
      <c r="W155" s="296">
        <f t="shared" si="55"/>
      </c>
      <c r="X155" s="297"/>
      <c r="Y155" s="297"/>
      <c r="Z155" s="297"/>
      <c r="AA155" s="297"/>
      <c r="AB155" s="297"/>
      <c r="AC155" s="296">
        <f t="shared" si="56"/>
      </c>
      <c r="AE155" s="211">
        <f t="shared" si="66"/>
      </c>
      <c r="AG155" s="297">
        <f t="shared" si="57"/>
      </c>
      <c r="AH155" s="297">
        <f t="shared" si="69"/>
      </c>
      <c r="AI155" s="297">
        <f t="shared" si="69"/>
      </c>
      <c r="AJ155" s="297">
        <f t="shared" si="69"/>
      </c>
      <c r="AK155" s="297">
        <f t="shared" si="69"/>
      </c>
    </row>
    <row r="156" spans="1:37" s="211" customFormat="1" ht="13.5" customHeight="1">
      <c r="A156" s="211">
        <f t="shared" si="67"/>
        <v>147</v>
      </c>
      <c r="C156" s="296">
        <f t="shared" si="58"/>
      </c>
      <c r="D156" s="296">
        <f t="shared" si="59"/>
      </c>
      <c r="E156" s="296">
        <f t="shared" si="60"/>
      </c>
      <c r="F156" s="297"/>
      <c r="G156" s="296">
        <f t="shared" si="61"/>
      </c>
      <c r="H156" s="297">
        <f t="shared" si="62"/>
      </c>
      <c r="I156" s="297">
        <f t="shared" si="63"/>
      </c>
      <c r="J156" s="297">
        <f t="shared" si="64"/>
      </c>
      <c r="K156" s="297"/>
      <c r="L156" s="297"/>
      <c r="M156" s="297"/>
      <c r="N156" s="297">
        <f t="shared" si="68"/>
      </c>
      <c r="O156" s="297">
        <f t="shared" si="68"/>
      </c>
      <c r="P156" s="297"/>
      <c r="Q156" s="296">
        <f t="shared" si="52"/>
      </c>
      <c r="R156" s="296">
        <f t="shared" si="65"/>
      </c>
      <c r="S156" s="297">
        <f t="shared" si="53"/>
      </c>
      <c r="T156" s="297">
        <f t="shared" si="54"/>
      </c>
      <c r="U156" s="297"/>
      <c r="V156" s="297"/>
      <c r="W156" s="296">
        <f t="shared" si="55"/>
      </c>
      <c r="X156" s="297"/>
      <c r="Y156" s="297"/>
      <c r="Z156" s="297"/>
      <c r="AA156" s="297"/>
      <c r="AB156" s="297"/>
      <c r="AC156" s="296">
        <f t="shared" si="56"/>
      </c>
      <c r="AE156" s="211">
        <f t="shared" si="66"/>
      </c>
      <c r="AG156" s="297">
        <f t="shared" si="57"/>
      </c>
      <c r="AH156" s="297">
        <f t="shared" si="69"/>
      </c>
      <c r="AI156" s="297">
        <f t="shared" si="69"/>
      </c>
      <c r="AJ156" s="297">
        <f t="shared" si="69"/>
      </c>
      <c r="AK156" s="297">
        <f t="shared" si="69"/>
      </c>
    </row>
    <row r="157" spans="1:37" s="211" customFormat="1" ht="13.5" customHeight="1">
      <c r="A157" s="211">
        <f t="shared" si="67"/>
        <v>148</v>
      </c>
      <c r="C157" s="296">
        <f t="shared" si="58"/>
      </c>
      <c r="D157" s="296">
        <f t="shared" si="59"/>
      </c>
      <c r="E157" s="296">
        <f t="shared" si="60"/>
      </c>
      <c r="F157" s="297"/>
      <c r="G157" s="296">
        <f t="shared" si="61"/>
      </c>
      <c r="H157" s="297">
        <f t="shared" si="62"/>
      </c>
      <c r="I157" s="297">
        <f t="shared" si="63"/>
      </c>
      <c r="J157" s="297">
        <f t="shared" si="64"/>
      </c>
      <c r="K157" s="297"/>
      <c r="L157" s="297"/>
      <c r="M157" s="297"/>
      <c r="N157" s="297">
        <f t="shared" si="68"/>
      </c>
      <c r="O157" s="297">
        <f t="shared" si="68"/>
      </c>
      <c r="P157" s="297"/>
      <c r="Q157" s="296">
        <f t="shared" si="52"/>
      </c>
      <c r="R157" s="296">
        <f t="shared" si="65"/>
      </c>
      <c r="S157" s="297">
        <f t="shared" si="53"/>
      </c>
      <c r="T157" s="297">
        <f t="shared" si="54"/>
      </c>
      <c r="U157" s="297"/>
      <c r="V157" s="297"/>
      <c r="W157" s="296">
        <f t="shared" si="55"/>
      </c>
      <c r="X157" s="297"/>
      <c r="Y157" s="297"/>
      <c r="Z157" s="297"/>
      <c r="AA157" s="297"/>
      <c r="AB157" s="297"/>
      <c r="AC157" s="296">
        <f t="shared" si="56"/>
      </c>
      <c r="AE157" s="211">
        <f t="shared" si="66"/>
      </c>
      <c r="AG157" s="297">
        <f t="shared" si="57"/>
      </c>
      <c r="AH157" s="297">
        <f t="shared" si="69"/>
      </c>
      <c r="AI157" s="297">
        <f t="shared" si="69"/>
      </c>
      <c r="AJ157" s="297">
        <f t="shared" si="69"/>
      </c>
      <c r="AK157" s="297">
        <f t="shared" si="69"/>
      </c>
    </row>
    <row r="158" spans="1:37" s="211" customFormat="1" ht="13.5" customHeight="1">
      <c r="A158" s="211">
        <f t="shared" si="67"/>
        <v>149</v>
      </c>
      <c r="C158" s="296">
        <f t="shared" si="58"/>
      </c>
      <c r="D158" s="296">
        <f t="shared" si="59"/>
      </c>
      <c r="E158" s="296">
        <f t="shared" si="60"/>
      </c>
      <c r="F158" s="297"/>
      <c r="G158" s="296">
        <f t="shared" si="61"/>
      </c>
      <c r="H158" s="297">
        <f t="shared" si="62"/>
      </c>
      <c r="I158" s="297">
        <f t="shared" si="63"/>
      </c>
      <c r="J158" s="297">
        <f t="shared" si="64"/>
      </c>
      <c r="K158" s="297"/>
      <c r="L158" s="297"/>
      <c r="M158" s="297"/>
      <c r="N158" s="297">
        <f t="shared" si="68"/>
      </c>
      <c r="O158" s="297">
        <f t="shared" si="68"/>
      </c>
      <c r="P158" s="297"/>
      <c r="Q158" s="296">
        <f t="shared" si="52"/>
      </c>
      <c r="R158" s="296">
        <f t="shared" si="65"/>
      </c>
      <c r="S158" s="297">
        <f t="shared" si="53"/>
      </c>
      <c r="T158" s="297">
        <f t="shared" si="54"/>
      </c>
      <c r="U158" s="297"/>
      <c r="V158" s="297"/>
      <c r="W158" s="296">
        <f t="shared" si="55"/>
      </c>
      <c r="X158" s="297"/>
      <c r="Y158" s="297"/>
      <c r="Z158" s="297"/>
      <c r="AA158" s="297"/>
      <c r="AB158" s="297"/>
      <c r="AC158" s="296">
        <f t="shared" si="56"/>
      </c>
      <c r="AE158" s="211">
        <f t="shared" si="66"/>
      </c>
      <c r="AG158" s="297">
        <f t="shared" si="57"/>
      </c>
      <c r="AH158" s="297">
        <f t="shared" si="69"/>
      </c>
      <c r="AI158" s="297">
        <f t="shared" si="69"/>
      </c>
      <c r="AJ158" s="297">
        <f t="shared" si="69"/>
      </c>
      <c r="AK158" s="297">
        <f t="shared" si="69"/>
      </c>
    </row>
    <row r="159" spans="1:37" s="211" customFormat="1" ht="13.5" customHeight="1">
      <c r="A159" s="211">
        <f t="shared" si="67"/>
        <v>150</v>
      </c>
      <c r="C159" s="296">
        <f t="shared" si="58"/>
      </c>
      <c r="D159" s="296">
        <f t="shared" si="59"/>
      </c>
      <c r="E159" s="296">
        <f t="shared" si="60"/>
      </c>
      <c r="F159" s="297"/>
      <c r="G159" s="296">
        <f t="shared" si="61"/>
      </c>
      <c r="H159" s="297">
        <f t="shared" si="62"/>
      </c>
      <c r="I159" s="297">
        <f t="shared" si="63"/>
      </c>
      <c r="J159" s="297">
        <f t="shared" si="64"/>
      </c>
      <c r="K159" s="297"/>
      <c r="L159" s="297"/>
      <c r="M159" s="297"/>
      <c r="N159" s="297">
        <f t="shared" si="68"/>
      </c>
      <c r="O159" s="297">
        <f t="shared" si="68"/>
      </c>
      <c r="P159" s="297"/>
      <c r="Q159" s="296">
        <f t="shared" si="52"/>
      </c>
      <c r="R159" s="296">
        <f t="shared" si="65"/>
      </c>
      <c r="S159" s="297">
        <f t="shared" si="53"/>
      </c>
      <c r="T159" s="297">
        <f t="shared" si="54"/>
      </c>
      <c r="U159" s="297"/>
      <c r="V159" s="297"/>
      <c r="W159" s="296">
        <f t="shared" si="55"/>
      </c>
      <c r="X159" s="297"/>
      <c r="Y159" s="297"/>
      <c r="Z159" s="297"/>
      <c r="AA159" s="297"/>
      <c r="AB159" s="297"/>
      <c r="AC159" s="296">
        <f t="shared" si="56"/>
      </c>
      <c r="AE159" s="211">
        <f t="shared" si="66"/>
      </c>
      <c r="AG159" s="297">
        <f t="shared" si="57"/>
      </c>
      <c r="AH159" s="297">
        <f t="shared" si="69"/>
      </c>
      <c r="AI159" s="297">
        <f t="shared" si="69"/>
      </c>
      <c r="AJ159" s="297">
        <f t="shared" si="69"/>
      </c>
      <c r="AK159" s="297">
        <f t="shared" si="69"/>
      </c>
    </row>
    <row r="160" spans="1:37" s="211" customFormat="1" ht="13.5" customHeight="1">
      <c r="A160" s="211">
        <f t="shared" si="67"/>
        <v>151</v>
      </c>
      <c r="C160" s="296">
        <f t="shared" si="58"/>
      </c>
      <c r="D160" s="296">
        <f t="shared" si="59"/>
      </c>
      <c r="E160" s="296">
        <f t="shared" si="60"/>
      </c>
      <c r="F160" s="297"/>
      <c r="G160" s="296">
        <f t="shared" si="61"/>
      </c>
      <c r="H160" s="297">
        <f t="shared" si="62"/>
      </c>
      <c r="I160" s="297">
        <f t="shared" si="63"/>
      </c>
      <c r="J160" s="297">
        <f t="shared" si="64"/>
      </c>
      <c r="K160" s="297"/>
      <c r="L160" s="297"/>
      <c r="M160" s="297"/>
      <c r="N160" s="297">
        <f t="shared" si="68"/>
      </c>
      <c r="O160" s="297">
        <f t="shared" si="68"/>
      </c>
      <c r="P160" s="297"/>
      <c r="Q160" s="296">
        <f t="shared" si="52"/>
      </c>
      <c r="R160" s="296">
        <f t="shared" si="65"/>
      </c>
      <c r="S160" s="297">
        <f t="shared" si="53"/>
      </c>
      <c r="T160" s="297">
        <f t="shared" si="54"/>
      </c>
      <c r="U160" s="297"/>
      <c r="V160" s="297"/>
      <c r="W160" s="296">
        <f t="shared" si="55"/>
      </c>
      <c r="X160" s="297"/>
      <c r="Y160" s="297"/>
      <c r="Z160" s="297"/>
      <c r="AA160" s="297"/>
      <c r="AB160" s="297"/>
      <c r="AC160" s="296">
        <f t="shared" si="56"/>
      </c>
      <c r="AE160" s="211">
        <f t="shared" si="66"/>
      </c>
      <c r="AG160" s="297">
        <f t="shared" si="57"/>
      </c>
      <c r="AH160" s="297">
        <f t="shared" si="69"/>
      </c>
      <c r="AI160" s="297">
        <f t="shared" si="69"/>
      </c>
      <c r="AJ160" s="297">
        <f t="shared" si="69"/>
      </c>
      <c r="AK160" s="297">
        <f t="shared" si="69"/>
      </c>
    </row>
    <row r="161" spans="1:37" s="211" customFormat="1" ht="13.5" customHeight="1">
      <c r="A161" s="211">
        <f t="shared" si="67"/>
        <v>152</v>
      </c>
      <c r="C161" s="296">
        <f t="shared" si="58"/>
      </c>
      <c r="D161" s="296">
        <f t="shared" si="59"/>
      </c>
      <c r="E161" s="296">
        <f t="shared" si="60"/>
      </c>
      <c r="F161" s="297"/>
      <c r="G161" s="296">
        <f t="shared" si="61"/>
      </c>
      <c r="H161" s="297">
        <f t="shared" si="62"/>
      </c>
      <c r="I161" s="297">
        <f t="shared" si="63"/>
      </c>
      <c r="J161" s="297">
        <f t="shared" si="64"/>
      </c>
      <c r="K161" s="297"/>
      <c r="L161" s="297"/>
      <c r="M161" s="297"/>
      <c r="N161" s="297">
        <f t="shared" si="68"/>
      </c>
      <c r="O161" s="297">
        <f t="shared" si="68"/>
      </c>
      <c r="P161" s="297"/>
      <c r="Q161" s="296">
        <f t="shared" si="52"/>
      </c>
      <c r="R161" s="296">
        <f t="shared" si="65"/>
      </c>
      <c r="S161" s="297">
        <f t="shared" si="53"/>
      </c>
      <c r="T161" s="297">
        <f t="shared" si="54"/>
      </c>
      <c r="U161" s="297"/>
      <c r="V161" s="297"/>
      <c r="W161" s="296">
        <f t="shared" si="55"/>
      </c>
      <c r="X161" s="297"/>
      <c r="Y161" s="297"/>
      <c r="Z161" s="297"/>
      <c r="AA161" s="297"/>
      <c r="AB161" s="297"/>
      <c r="AC161" s="296">
        <f t="shared" si="56"/>
      </c>
      <c r="AE161" s="211">
        <f t="shared" si="66"/>
      </c>
      <c r="AG161" s="297">
        <f t="shared" si="57"/>
      </c>
      <c r="AH161" s="297">
        <f t="shared" si="69"/>
      </c>
      <c r="AI161" s="297">
        <f t="shared" si="69"/>
      </c>
      <c r="AJ161" s="297">
        <f t="shared" si="69"/>
      </c>
      <c r="AK161" s="297">
        <f t="shared" si="69"/>
      </c>
    </row>
    <row r="162" spans="1:37" s="211" customFormat="1" ht="13.5" customHeight="1">
      <c r="A162" s="211">
        <f t="shared" si="67"/>
        <v>153</v>
      </c>
      <c r="C162" s="296">
        <f t="shared" si="58"/>
      </c>
      <c r="D162" s="296">
        <f t="shared" si="59"/>
      </c>
      <c r="E162" s="296">
        <f t="shared" si="60"/>
      </c>
      <c r="F162" s="297"/>
      <c r="G162" s="296">
        <f t="shared" si="61"/>
      </c>
      <c r="H162" s="297">
        <f t="shared" si="62"/>
      </c>
      <c r="I162" s="297">
        <f t="shared" si="63"/>
      </c>
      <c r="J162" s="297">
        <f t="shared" si="64"/>
      </c>
      <c r="K162" s="297"/>
      <c r="L162" s="297"/>
      <c r="M162" s="297"/>
      <c r="N162" s="297">
        <f t="shared" si="68"/>
      </c>
      <c r="O162" s="297">
        <f t="shared" si="68"/>
      </c>
      <c r="P162" s="297"/>
      <c r="Q162" s="296">
        <f t="shared" si="52"/>
      </c>
      <c r="R162" s="296">
        <f t="shared" si="65"/>
      </c>
      <c r="S162" s="297">
        <f t="shared" si="53"/>
      </c>
      <c r="T162" s="297">
        <f t="shared" si="54"/>
      </c>
      <c r="U162" s="297"/>
      <c r="V162" s="297"/>
      <c r="W162" s="296">
        <f t="shared" si="55"/>
      </c>
      <c r="X162" s="297"/>
      <c r="Y162" s="297"/>
      <c r="Z162" s="297"/>
      <c r="AA162" s="297"/>
      <c r="AB162" s="297"/>
      <c r="AC162" s="296">
        <f t="shared" si="56"/>
      </c>
      <c r="AE162" s="211">
        <f t="shared" si="66"/>
      </c>
      <c r="AG162" s="297">
        <f t="shared" si="57"/>
      </c>
      <c r="AH162" s="297">
        <f t="shared" si="69"/>
      </c>
      <c r="AI162" s="297">
        <f t="shared" si="69"/>
      </c>
      <c r="AJ162" s="297">
        <f t="shared" si="69"/>
      </c>
      <c r="AK162" s="297">
        <f t="shared" si="69"/>
      </c>
    </row>
    <row r="163" spans="1:37" s="211" customFormat="1" ht="13.5" customHeight="1">
      <c r="A163" s="211">
        <f t="shared" si="67"/>
        <v>154</v>
      </c>
      <c r="C163" s="296">
        <f t="shared" si="58"/>
      </c>
      <c r="D163" s="296">
        <f t="shared" si="59"/>
      </c>
      <c r="E163" s="296">
        <f t="shared" si="60"/>
      </c>
      <c r="F163" s="297"/>
      <c r="G163" s="296">
        <f t="shared" si="61"/>
      </c>
      <c r="H163" s="297">
        <f t="shared" si="62"/>
      </c>
      <c r="I163" s="297">
        <f t="shared" si="63"/>
      </c>
      <c r="J163" s="297">
        <f t="shared" si="64"/>
      </c>
      <c r="K163" s="297"/>
      <c r="L163" s="297"/>
      <c r="M163" s="297"/>
      <c r="N163" s="297">
        <f t="shared" si="68"/>
      </c>
      <c r="O163" s="297">
        <f t="shared" si="68"/>
      </c>
      <c r="P163" s="297"/>
      <c r="Q163" s="296">
        <f t="shared" si="52"/>
      </c>
      <c r="R163" s="296">
        <f t="shared" si="65"/>
      </c>
      <c r="S163" s="297">
        <f t="shared" si="53"/>
      </c>
      <c r="T163" s="297">
        <f t="shared" si="54"/>
      </c>
      <c r="U163" s="297"/>
      <c r="V163" s="297"/>
      <c r="W163" s="296">
        <f t="shared" si="55"/>
      </c>
      <c r="X163" s="297"/>
      <c r="Y163" s="297"/>
      <c r="Z163" s="297"/>
      <c r="AA163" s="297"/>
      <c r="AB163" s="297"/>
      <c r="AC163" s="296">
        <f t="shared" si="56"/>
      </c>
      <c r="AE163" s="211">
        <f t="shared" si="66"/>
      </c>
      <c r="AG163" s="297">
        <f t="shared" si="57"/>
      </c>
      <c r="AH163" s="297">
        <f t="shared" si="69"/>
      </c>
      <c r="AI163" s="297">
        <f t="shared" si="69"/>
      </c>
      <c r="AJ163" s="297">
        <f t="shared" si="69"/>
      </c>
      <c r="AK163" s="297">
        <f t="shared" si="69"/>
      </c>
    </row>
    <row r="164" spans="1:37" s="211" customFormat="1" ht="13.5" customHeight="1">
      <c r="A164" s="211">
        <f t="shared" si="67"/>
        <v>155</v>
      </c>
      <c r="C164" s="296">
        <f t="shared" si="58"/>
      </c>
      <c r="D164" s="296">
        <f t="shared" si="59"/>
      </c>
      <c r="E164" s="296">
        <f t="shared" si="60"/>
      </c>
      <c r="F164" s="297"/>
      <c r="G164" s="296">
        <f t="shared" si="61"/>
      </c>
      <c r="H164" s="297">
        <f t="shared" si="62"/>
      </c>
      <c r="I164" s="297">
        <f t="shared" si="63"/>
      </c>
      <c r="J164" s="297">
        <f t="shared" si="64"/>
      </c>
      <c r="K164" s="297"/>
      <c r="L164" s="297"/>
      <c r="M164" s="297"/>
      <c r="N164" s="297">
        <f t="shared" si="68"/>
      </c>
      <c r="O164" s="297">
        <f t="shared" si="68"/>
      </c>
      <c r="P164" s="297"/>
      <c r="Q164" s="296">
        <f t="shared" si="52"/>
      </c>
      <c r="R164" s="296">
        <f t="shared" si="65"/>
      </c>
      <c r="S164" s="297">
        <f t="shared" si="53"/>
      </c>
      <c r="T164" s="297">
        <f t="shared" si="54"/>
      </c>
      <c r="U164" s="297"/>
      <c r="V164" s="297"/>
      <c r="W164" s="296">
        <f t="shared" si="55"/>
      </c>
      <c r="X164" s="297"/>
      <c r="Y164" s="297"/>
      <c r="Z164" s="297"/>
      <c r="AA164" s="297"/>
      <c r="AB164" s="297"/>
      <c r="AC164" s="296">
        <f t="shared" si="56"/>
      </c>
      <c r="AE164" s="211">
        <f t="shared" si="66"/>
      </c>
      <c r="AG164" s="297">
        <f t="shared" si="57"/>
      </c>
      <c r="AH164" s="297">
        <f t="shared" si="69"/>
      </c>
      <c r="AI164" s="297">
        <f t="shared" si="69"/>
      </c>
      <c r="AJ164" s="297">
        <f t="shared" si="69"/>
      </c>
      <c r="AK164" s="297">
        <f t="shared" si="69"/>
      </c>
    </row>
    <row r="165" spans="1:37" s="211" customFormat="1" ht="13.5" customHeight="1">
      <c r="A165" s="211">
        <f t="shared" si="67"/>
        <v>156</v>
      </c>
      <c r="C165" s="296">
        <f t="shared" si="58"/>
      </c>
      <c r="D165" s="296">
        <f t="shared" si="59"/>
      </c>
      <c r="E165" s="296">
        <f t="shared" si="60"/>
      </c>
      <c r="F165" s="297"/>
      <c r="G165" s="296">
        <f t="shared" si="61"/>
      </c>
      <c r="H165" s="297">
        <f t="shared" si="62"/>
      </c>
      <c r="I165" s="297">
        <f t="shared" si="63"/>
      </c>
      <c r="J165" s="297">
        <f t="shared" si="64"/>
      </c>
      <c r="K165" s="297"/>
      <c r="L165" s="297"/>
      <c r="M165" s="297"/>
      <c r="N165" s="297">
        <f t="shared" si="68"/>
      </c>
      <c r="O165" s="297">
        <f t="shared" si="68"/>
      </c>
      <c r="P165" s="297"/>
      <c r="Q165" s="296">
        <f t="shared" si="52"/>
      </c>
      <c r="R165" s="296">
        <f t="shared" si="65"/>
      </c>
      <c r="S165" s="297">
        <f t="shared" si="53"/>
      </c>
      <c r="T165" s="297">
        <f t="shared" si="54"/>
      </c>
      <c r="U165" s="297"/>
      <c r="V165" s="297"/>
      <c r="W165" s="296">
        <f t="shared" si="55"/>
      </c>
      <c r="X165" s="297"/>
      <c r="Y165" s="297"/>
      <c r="Z165" s="297"/>
      <c r="AA165" s="297"/>
      <c r="AB165" s="297"/>
      <c r="AC165" s="296">
        <f t="shared" si="56"/>
      </c>
      <c r="AE165" s="211">
        <f t="shared" si="66"/>
      </c>
      <c r="AG165" s="297">
        <f t="shared" si="57"/>
      </c>
      <c r="AH165" s="297">
        <f t="shared" si="69"/>
      </c>
      <c r="AI165" s="297">
        <f t="shared" si="69"/>
      </c>
      <c r="AJ165" s="297">
        <f t="shared" si="69"/>
      </c>
      <c r="AK165" s="297">
        <f t="shared" si="69"/>
      </c>
    </row>
    <row r="166" spans="1:37" s="211" customFormat="1" ht="13.5" customHeight="1">
      <c r="A166" s="211">
        <f t="shared" si="67"/>
        <v>157</v>
      </c>
      <c r="C166" s="296">
        <f t="shared" si="58"/>
      </c>
      <c r="D166" s="296">
        <f t="shared" si="59"/>
      </c>
      <c r="E166" s="296">
        <f t="shared" si="60"/>
      </c>
      <c r="F166" s="297"/>
      <c r="G166" s="296">
        <f t="shared" si="61"/>
      </c>
      <c r="H166" s="297">
        <f t="shared" si="62"/>
      </c>
      <c r="I166" s="297">
        <f t="shared" si="63"/>
      </c>
      <c r="J166" s="297">
        <f t="shared" si="64"/>
      </c>
      <c r="K166" s="297"/>
      <c r="L166" s="297"/>
      <c r="M166" s="297"/>
      <c r="N166" s="297">
        <f t="shared" si="68"/>
      </c>
      <c r="O166" s="297">
        <f t="shared" si="68"/>
      </c>
      <c r="P166" s="297"/>
      <c r="Q166" s="296">
        <f t="shared" si="52"/>
      </c>
      <c r="R166" s="296">
        <f t="shared" si="65"/>
      </c>
      <c r="S166" s="297">
        <f t="shared" si="53"/>
      </c>
      <c r="T166" s="297">
        <f t="shared" si="54"/>
      </c>
      <c r="U166" s="297"/>
      <c r="V166" s="297"/>
      <c r="W166" s="296">
        <f t="shared" si="55"/>
      </c>
      <c r="X166" s="297"/>
      <c r="Y166" s="297"/>
      <c r="Z166" s="297"/>
      <c r="AA166" s="297"/>
      <c r="AB166" s="297"/>
      <c r="AC166" s="296">
        <f t="shared" si="56"/>
      </c>
      <c r="AE166" s="211">
        <f t="shared" si="66"/>
      </c>
      <c r="AG166" s="297">
        <f t="shared" si="57"/>
      </c>
      <c r="AH166" s="297">
        <f t="shared" si="69"/>
      </c>
      <c r="AI166" s="297">
        <f t="shared" si="69"/>
      </c>
      <c r="AJ166" s="297">
        <f t="shared" si="69"/>
      </c>
      <c r="AK166" s="297">
        <f t="shared" si="69"/>
      </c>
    </row>
    <row r="167" spans="1:37" s="211" customFormat="1" ht="13.5" customHeight="1">
      <c r="A167" s="211">
        <f t="shared" si="67"/>
        <v>158</v>
      </c>
      <c r="C167" s="296">
        <f t="shared" si="58"/>
      </c>
      <c r="D167" s="296">
        <f t="shared" si="59"/>
      </c>
      <c r="E167" s="296">
        <f t="shared" si="60"/>
      </c>
      <c r="F167" s="297"/>
      <c r="G167" s="296">
        <f t="shared" si="61"/>
      </c>
      <c r="H167" s="297">
        <f t="shared" si="62"/>
      </c>
      <c r="I167" s="297">
        <f t="shared" si="63"/>
      </c>
      <c r="J167" s="297">
        <f t="shared" si="64"/>
      </c>
      <c r="K167" s="297"/>
      <c r="L167" s="297"/>
      <c r="M167" s="297"/>
      <c r="N167" s="297">
        <f t="shared" si="68"/>
      </c>
      <c r="O167" s="297">
        <f t="shared" si="68"/>
      </c>
      <c r="P167" s="297"/>
      <c r="Q167" s="296">
        <f t="shared" si="52"/>
      </c>
      <c r="R167" s="296">
        <f t="shared" si="65"/>
      </c>
      <c r="S167" s="297">
        <f t="shared" si="53"/>
      </c>
      <c r="T167" s="297">
        <f t="shared" si="54"/>
      </c>
      <c r="U167" s="297"/>
      <c r="V167" s="297"/>
      <c r="W167" s="296">
        <f t="shared" si="55"/>
      </c>
      <c r="X167" s="297"/>
      <c r="Y167" s="297"/>
      <c r="Z167" s="297"/>
      <c r="AA167" s="297"/>
      <c r="AB167" s="297"/>
      <c r="AC167" s="296">
        <f t="shared" si="56"/>
      </c>
      <c r="AE167" s="211">
        <f t="shared" si="66"/>
      </c>
      <c r="AG167" s="297">
        <f t="shared" si="57"/>
      </c>
      <c r="AH167" s="297">
        <f t="shared" si="69"/>
      </c>
      <c r="AI167" s="297">
        <f t="shared" si="69"/>
      </c>
      <c r="AJ167" s="297">
        <f t="shared" si="69"/>
      </c>
      <c r="AK167" s="297">
        <f t="shared" si="69"/>
      </c>
    </row>
    <row r="168" spans="1:37" s="211" customFormat="1" ht="13.5" customHeight="1">
      <c r="A168" s="211">
        <f t="shared" si="67"/>
        <v>159</v>
      </c>
      <c r="C168" s="296">
        <f t="shared" si="58"/>
      </c>
      <c r="D168" s="296">
        <f t="shared" si="59"/>
      </c>
      <c r="E168" s="296">
        <f t="shared" si="60"/>
      </c>
      <c r="F168" s="297"/>
      <c r="G168" s="296">
        <f t="shared" si="61"/>
      </c>
      <c r="H168" s="297">
        <f t="shared" si="62"/>
      </c>
      <c r="I168" s="297">
        <f t="shared" si="63"/>
      </c>
      <c r="J168" s="297">
        <f t="shared" si="64"/>
      </c>
      <c r="K168" s="297"/>
      <c r="L168" s="297"/>
      <c r="M168" s="297"/>
      <c r="N168" s="297">
        <f t="shared" si="68"/>
      </c>
      <c r="O168" s="297">
        <f t="shared" si="68"/>
      </c>
      <c r="P168" s="297"/>
      <c r="Q168" s="296">
        <f t="shared" si="52"/>
      </c>
      <c r="R168" s="296">
        <f t="shared" si="65"/>
      </c>
      <c r="S168" s="297">
        <f t="shared" si="53"/>
      </c>
      <c r="T168" s="297">
        <f t="shared" si="54"/>
      </c>
      <c r="U168" s="297"/>
      <c r="V168" s="297"/>
      <c r="W168" s="296">
        <f t="shared" si="55"/>
      </c>
      <c r="X168" s="297"/>
      <c r="Y168" s="297"/>
      <c r="Z168" s="297"/>
      <c r="AA168" s="297"/>
      <c r="AB168" s="297"/>
      <c r="AC168" s="296">
        <f t="shared" si="56"/>
      </c>
      <c r="AE168" s="211">
        <f t="shared" si="66"/>
      </c>
      <c r="AG168" s="297">
        <f t="shared" si="57"/>
      </c>
      <c r="AH168" s="297">
        <f t="shared" si="69"/>
      </c>
      <c r="AI168" s="297">
        <f t="shared" si="69"/>
      </c>
      <c r="AJ168" s="297">
        <f t="shared" si="69"/>
      </c>
      <c r="AK168" s="297">
        <f t="shared" si="69"/>
      </c>
    </row>
    <row r="169" spans="1:37" s="211" customFormat="1" ht="13.5" customHeight="1">
      <c r="A169" s="211">
        <f t="shared" si="67"/>
        <v>160</v>
      </c>
      <c r="C169" s="296">
        <f t="shared" si="58"/>
      </c>
      <c r="D169" s="296">
        <f t="shared" si="59"/>
      </c>
      <c r="E169" s="296">
        <f t="shared" si="60"/>
      </c>
      <c r="F169" s="297"/>
      <c r="G169" s="296">
        <f t="shared" si="61"/>
      </c>
      <c r="H169" s="297">
        <f t="shared" si="62"/>
      </c>
      <c r="I169" s="297">
        <f t="shared" si="63"/>
      </c>
      <c r="J169" s="297">
        <f t="shared" si="64"/>
      </c>
      <c r="K169" s="297"/>
      <c r="L169" s="297"/>
      <c r="M169" s="297"/>
      <c r="N169" s="297">
        <f t="shared" si="68"/>
      </c>
      <c r="O169" s="297">
        <f t="shared" si="68"/>
      </c>
      <c r="P169" s="297"/>
      <c r="Q169" s="296">
        <f t="shared" si="52"/>
      </c>
      <c r="R169" s="296">
        <f t="shared" si="65"/>
      </c>
      <c r="S169" s="297">
        <f t="shared" si="53"/>
      </c>
      <c r="T169" s="297">
        <f t="shared" si="54"/>
      </c>
      <c r="U169" s="297"/>
      <c r="V169" s="297"/>
      <c r="W169" s="296">
        <f t="shared" si="55"/>
      </c>
      <c r="X169" s="297"/>
      <c r="Y169" s="297"/>
      <c r="Z169" s="297"/>
      <c r="AA169" s="297"/>
      <c r="AB169" s="297"/>
      <c r="AC169" s="296">
        <f t="shared" si="56"/>
      </c>
      <c r="AE169" s="211">
        <f t="shared" si="66"/>
      </c>
      <c r="AG169" s="297">
        <f t="shared" si="57"/>
      </c>
      <c r="AH169" s="297">
        <f t="shared" si="69"/>
      </c>
      <c r="AI169" s="297">
        <f t="shared" si="69"/>
      </c>
      <c r="AJ169" s="297">
        <f t="shared" si="69"/>
      </c>
      <c r="AK169" s="297">
        <f t="shared" si="69"/>
      </c>
    </row>
    <row r="170" spans="1:37" s="211" customFormat="1" ht="13.5" customHeight="1">
      <c r="A170" s="211">
        <f t="shared" si="67"/>
        <v>161</v>
      </c>
      <c r="C170" s="296">
        <f t="shared" si="58"/>
      </c>
      <c r="D170" s="296">
        <f t="shared" si="59"/>
      </c>
      <c r="E170" s="296">
        <f t="shared" si="60"/>
      </c>
      <c r="F170" s="297"/>
      <c r="G170" s="296">
        <f t="shared" si="61"/>
      </c>
      <c r="H170" s="297">
        <f t="shared" si="62"/>
      </c>
      <c r="I170" s="297">
        <f t="shared" si="63"/>
      </c>
      <c r="J170" s="297">
        <f t="shared" si="64"/>
      </c>
      <c r="K170" s="297"/>
      <c r="L170" s="297"/>
      <c r="M170" s="297"/>
      <c r="N170" s="297">
        <f aca="true" t="shared" si="70" ref="N170:O189">IF($AE170="","",IF(VLOOKUP($AE170,選手,N$7,FALSE)="","",VLOOKUP($AE170,選手,N$7,FALSE)))</f>
      </c>
      <c r="O170" s="297">
        <f t="shared" si="70"/>
      </c>
      <c r="P170" s="297"/>
      <c r="Q170" s="296">
        <f t="shared" si="52"/>
      </c>
      <c r="R170" s="296">
        <f t="shared" si="65"/>
      </c>
      <c r="S170" s="297">
        <f aca="true" t="shared" si="71" ref="S170:S201">IF(AE170="","",IF(W$6=1,0,IF(VLOOKUP($AE170,選手,S$7,FALSE)="","●",IF(ISERROR(VLOOKUP($AE170,選手,S$7,FALSE))=TRUE,"●",VLOOKUP($AE170,選手,S$7,FALSE)))))</f>
      </c>
      <c r="T170" s="297">
        <f t="shared" si="54"/>
      </c>
      <c r="U170" s="297"/>
      <c r="V170" s="297"/>
      <c r="W170" s="296">
        <f aca="true" t="shared" si="72" ref="W170:W201">IF(ISERROR(VLOOKUP($AE170,選手,W$7,FALSE))=TRUE,"",IF(VLOOKUP($AE170,選手,W$7,FALSE)="","",VLOOKUP($AE170,選手,W$7,FALSE)))</f>
      </c>
      <c r="X170" s="297"/>
      <c r="Y170" s="297"/>
      <c r="Z170" s="297"/>
      <c r="AA170" s="297"/>
      <c r="AB170" s="297"/>
      <c r="AC170" s="296">
        <f t="shared" si="56"/>
      </c>
      <c r="AE170" s="211">
        <f t="shared" si="66"/>
      </c>
      <c r="AG170" s="297">
        <f aca="true" t="shared" si="73" ref="AG170:AG201">IF(ISERROR(VLOOKUP($AE170,選手,AG$8,FALSE))=TRUE,"",IF(VLOOKUP($AE170,選手,AG$8,FALSE)="","",VLOOKUP($AE170,選手,AG$8,FALSE)))</f>
      </c>
      <c r="AH170" s="297">
        <f aca="true" t="shared" si="74" ref="AH170:AK189">IF(ISERROR(VLOOKUP($A170,申込１,AH$8,FALSE))=TRUE,IF(ISERROR(VLOOKUP($A170,申込２,AH$8,FALSE))=TRUE,IF(ISERROR(VLOOKUP($A170,リレー,AH$8,FALSE))=TRUE,"",IF(VLOOKUP($A170,リレー,AH$8,FALSE)="","",VLOOKUP($A170,リレー,AH$8,FALSE))),IF(VLOOKUP($A170,申込２,AH$8,FALSE)="","",VLOOKUP($A170,申込２,AH$8,FALSE))),IF(VLOOKUP($A170,申込１,AH$8,FALSE)="","",VLOOKUP($A170,申込１,AH$8,FALSE)))</f>
      </c>
      <c r="AI170" s="297">
        <f t="shared" si="74"/>
      </c>
      <c r="AJ170" s="297">
        <f t="shared" si="74"/>
      </c>
      <c r="AK170" s="297">
        <f t="shared" si="74"/>
      </c>
    </row>
    <row r="171" spans="1:37" s="211" customFormat="1" ht="13.5" customHeight="1">
      <c r="A171" s="211">
        <f t="shared" si="67"/>
        <v>162</v>
      </c>
      <c r="C171" s="296">
        <f t="shared" si="58"/>
      </c>
      <c r="D171" s="296">
        <f t="shared" si="59"/>
      </c>
      <c r="E171" s="296">
        <f t="shared" si="60"/>
      </c>
      <c r="F171" s="297"/>
      <c r="G171" s="296">
        <f t="shared" si="61"/>
      </c>
      <c r="H171" s="297">
        <f t="shared" si="62"/>
      </c>
      <c r="I171" s="297">
        <f t="shared" si="63"/>
      </c>
      <c r="J171" s="297">
        <f t="shared" si="64"/>
      </c>
      <c r="K171" s="297"/>
      <c r="L171" s="297"/>
      <c r="M171" s="297"/>
      <c r="N171" s="297">
        <f t="shared" si="70"/>
      </c>
      <c r="O171" s="297">
        <f t="shared" si="70"/>
      </c>
      <c r="P171" s="297"/>
      <c r="Q171" s="296">
        <f t="shared" si="52"/>
      </c>
      <c r="R171" s="296">
        <f t="shared" si="65"/>
      </c>
      <c r="S171" s="297">
        <f t="shared" si="71"/>
      </c>
      <c r="T171" s="297">
        <f t="shared" si="54"/>
      </c>
      <c r="U171" s="297"/>
      <c r="V171" s="297"/>
      <c r="W171" s="296">
        <f t="shared" si="72"/>
      </c>
      <c r="X171" s="297"/>
      <c r="Y171" s="297"/>
      <c r="Z171" s="297"/>
      <c r="AA171" s="297"/>
      <c r="AB171" s="297"/>
      <c r="AC171" s="296">
        <f t="shared" si="56"/>
      </c>
      <c r="AE171" s="211">
        <f t="shared" si="66"/>
      </c>
      <c r="AG171" s="297">
        <f t="shared" si="73"/>
      </c>
      <c r="AH171" s="297">
        <f t="shared" si="74"/>
      </c>
      <c r="AI171" s="297">
        <f t="shared" si="74"/>
      </c>
      <c r="AJ171" s="297">
        <f t="shared" si="74"/>
      </c>
      <c r="AK171" s="297">
        <f t="shared" si="74"/>
      </c>
    </row>
    <row r="172" spans="1:37" s="211" customFormat="1" ht="13.5" customHeight="1">
      <c r="A172" s="211">
        <f t="shared" si="67"/>
        <v>163</v>
      </c>
      <c r="C172" s="296">
        <f t="shared" si="58"/>
      </c>
      <c r="D172" s="296">
        <f t="shared" si="59"/>
      </c>
      <c r="E172" s="296">
        <f t="shared" si="60"/>
      </c>
      <c r="F172" s="297"/>
      <c r="G172" s="296">
        <f t="shared" si="61"/>
      </c>
      <c r="H172" s="297">
        <f t="shared" si="62"/>
      </c>
      <c r="I172" s="297">
        <f t="shared" si="63"/>
      </c>
      <c r="J172" s="297">
        <f t="shared" si="64"/>
      </c>
      <c r="K172" s="297"/>
      <c r="L172" s="297"/>
      <c r="M172" s="297"/>
      <c r="N172" s="297">
        <f t="shared" si="70"/>
      </c>
      <c r="O172" s="297">
        <f t="shared" si="70"/>
      </c>
      <c r="P172" s="297"/>
      <c r="Q172" s="296">
        <f t="shared" si="52"/>
      </c>
      <c r="R172" s="296">
        <f t="shared" si="65"/>
      </c>
      <c r="S172" s="297">
        <f t="shared" si="71"/>
      </c>
      <c r="T172" s="297">
        <f t="shared" si="54"/>
      </c>
      <c r="U172" s="297"/>
      <c r="V172" s="297"/>
      <c r="W172" s="296">
        <f t="shared" si="72"/>
      </c>
      <c r="X172" s="297"/>
      <c r="Y172" s="297"/>
      <c r="Z172" s="297"/>
      <c r="AA172" s="297"/>
      <c r="AB172" s="297"/>
      <c r="AC172" s="296">
        <f t="shared" si="56"/>
      </c>
      <c r="AE172" s="211">
        <f t="shared" si="66"/>
      </c>
      <c r="AG172" s="297">
        <f t="shared" si="73"/>
      </c>
      <c r="AH172" s="297">
        <f t="shared" si="74"/>
      </c>
      <c r="AI172" s="297">
        <f t="shared" si="74"/>
      </c>
      <c r="AJ172" s="297">
        <f t="shared" si="74"/>
      </c>
      <c r="AK172" s="297">
        <f t="shared" si="74"/>
      </c>
    </row>
    <row r="173" spans="1:37" s="211" customFormat="1" ht="13.5" customHeight="1">
      <c r="A173" s="211">
        <f t="shared" si="67"/>
        <v>164</v>
      </c>
      <c r="C173" s="296">
        <f t="shared" si="58"/>
      </c>
      <c r="D173" s="296">
        <f t="shared" si="59"/>
      </c>
      <c r="E173" s="296">
        <f t="shared" si="60"/>
      </c>
      <c r="F173" s="297"/>
      <c r="G173" s="296">
        <f t="shared" si="61"/>
      </c>
      <c r="H173" s="297">
        <f t="shared" si="62"/>
      </c>
      <c r="I173" s="297">
        <f t="shared" si="63"/>
      </c>
      <c r="J173" s="297">
        <f t="shared" si="64"/>
      </c>
      <c r="K173" s="297"/>
      <c r="L173" s="297"/>
      <c r="M173" s="297"/>
      <c r="N173" s="297">
        <f t="shared" si="70"/>
      </c>
      <c r="O173" s="297">
        <f t="shared" si="70"/>
      </c>
      <c r="P173" s="297"/>
      <c r="Q173" s="296">
        <f t="shared" si="52"/>
      </c>
      <c r="R173" s="296">
        <f t="shared" si="65"/>
      </c>
      <c r="S173" s="297">
        <f t="shared" si="71"/>
      </c>
      <c r="T173" s="297">
        <f t="shared" si="54"/>
      </c>
      <c r="U173" s="297"/>
      <c r="V173" s="297"/>
      <c r="W173" s="296">
        <f t="shared" si="72"/>
      </c>
      <c r="X173" s="297"/>
      <c r="Y173" s="297"/>
      <c r="Z173" s="297"/>
      <c r="AA173" s="297"/>
      <c r="AB173" s="297"/>
      <c r="AC173" s="296">
        <f t="shared" si="56"/>
      </c>
      <c r="AE173" s="211">
        <f t="shared" si="66"/>
      </c>
      <c r="AG173" s="297">
        <f t="shared" si="73"/>
      </c>
      <c r="AH173" s="297">
        <f t="shared" si="74"/>
      </c>
      <c r="AI173" s="297">
        <f t="shared" si="74"/>
      </c>
      <c r="AJ173" s="297">
        <f t="shared" si="74"/>
      </c>
      <c r="AK173" s="297">
        <f t="shared" si="74"/>
      </c>
    </row>
    <row r="174" spans="1:37" s="211" customFormat="1" ht="13.5" customHeight="1">
      <c r="A174" s="211">
        <f t="shared" si="67"/>
        <v>165</v>
      </c>
      <c r="C174" s="296">
        <f t="shared" si="58"/>
      </c>
      <c r="D174" s="296">
        <f t="shared" si="59"/>
      </c>
      <c r="E174" s="296">
        <f t="shared" si="60"/>
      </c>
      <c r="F174" s="297"/>
      <c r="G174" s="296">
        <f t="shared" si="61"/>
      </c>
      <c r="H174" s="297">
        <f t="shared" si="62"/>
      </c>
      <c r="I174" s="297">
        <f t="shared" si="63"/>
      </c>
      <c r="J174" s="297">
        <f t="shared" si="64"/>
      </c>
      <c r="K174" s="297"/>
      <c r="L174" s="297"/>
      <c r="M174" s="297"/>
      <c r="N174" s="297">
        <f t="shared" si="70"/>
      </c>
      <c r="O174" s="297">
        <f t="shared" si="70"/>
      </c>
      <c r="P174" s="297"/>
      <c r="Q174" s="296">
        <f t="shared" si="52"/>
      </c>
      <c r="R174" s="296">
        <f t="shared" si="65"/>
      </c>
      <c r="S174" s="297">
        <f t="shared" si="71"/>
      </c>
      <c r="T174" s="297">
        <f t="shared" si="54"/>
      </c>
      <c r="U174" s="297"/>
      <c r="V174" s="297"/>
      <c r="W174" s="296">
        <f t="shared" si="72"/>
      </c>
      <c r="X174" s="297"/>
      <c r="Y174" s="297"/>
      <c r="Z174" s="297"/>
      <c r="AA174" s="297"/>
      <c r="AB174" s="297"/>
      <c r="AC174" s="296">
        <f t="shared" si="56"/>
      </c>
      <c r="AE174" s="211">
        <f t="shared" si="66"/>
      </c>
      <c r="AG174" s="297">
        <f t="shared" si="73"/>
      </c>
      <c r="AH174" s="297">
        <f t="shared" si="74"/>
      </c>
      <c r="AI174" s="297">
        <f t="shared" si="74"/>
      </c>
      <c r="AJ174" s="297">
        <f t="shared" si="74"/>
      </c>
      <c r="AK174" s="297">
        <f t="shared" si="74"/>
      </c>
    </row>
    <row r="175" spans="1:37" s="211" customFormat="1" ht="13.5" customHeight="1">
      <c r="A175" s="211">
        <f t="shared" si="67"/>
        <v>166</v>
      </c>
      <c r="C175" s="296">
        <f t="shared" si="58"/>
      </c>
      <c r="D175" s="296">
        <f t="shared" si="59"/>
      </c>
      <c r="E175" s="296">
        <f t="shared" si="60"/>
      </c>
      <c r="F175" s="297"/>
      <c r="G175" s="296">
        <f t="shared" si="61"/>
      </c>
      <c r="H175" s="297">
        <f t="shared" si="62"/>
      </c>
      <c r="I175" s="297">
        <f t="shared" si="63"/>
      </c>
      <c r="J175" s="297">
        <f t="shared" si="64"/>
      </c>
      <c r="K175" s="297"/>
      <c r="L175" s="297"/>
      <c r="M175" s="297"/>
      <c r="N175" s="297">
        <f t="shared" si="70"/>
      </c>
      <c r="O175" s="297">
        <f t="shared" si="70"/>
      </c>
      <c r="P175" s="297"/>
      <c r="Q175" s="296">
        <f t="shared" si="52"/>
      </c>
      <c r="R175" s="296">
        <f t="shared" si="65"/>
      </c>
      <c r="S175" s="297">
        <f t="shared" si="71"/>
      </c>
      <c r="T175" s="297">
        <f t="shared" si="54"/>
      </c>
      <c r="U175" s="297"/>
      <c r="V175" s="297"/>
      <c r="W175" s="296">
        <f t="shared" si="72"/>
      </c>
      <c r="X175" s="297"/>
      <c r="Y175" s="297"/>
      <c r="Z175" s="297"/>
      <c r="AA175" s="297"/>
      <c r="AB175" s="297"/>
      <c r="AC175" s="296">
        <f t="shared" si="56"/>
      </c>
      <c r="AE175" s="211">
        <f t="shared" si="66"/>
      </c>
      <c r="AG175" s="297">
        <f t="shared" si="73"/>
      </c>
      <c r="AH175" s="297">
        <f t="shared" si="74"/>
      </c>
      <c r="AI175" s="297">
        <f t="shared" si="74"/>
      </c>
      <c r="AJ175" s="297">
        <f t="shared" si="74"/>
      </c>
      <c r="AK175" s="297">
        <f t="shared" si="74"/>
      </c>
    </row>
    <row r="176" spans="1:37" s="211" customFormat="1" ht="13.5" customHeight="1">
      <c r="A176" s="211">
        <f t="shared" si="67"/>
        <v>167</v>
      </c>
      <c r="C176" s="296">
        <f t="shared" si="58"/>
      </c>
      <c r="D176" s="296">
        <f t="shared" si="59"/>
      </c>
      <c r="E176" s="296">
        <f t="shared" si="60"/>
      </c>
      <c r="F176" s="297"/>
      <c r="G176" s="296">
        <f t="shared" si="61"/>
      </c>
      <c r="H176" s="297">
        <f t="shared" si="62"/>
      </c>
      <c r="I176" s="297">
        <f t="shared" si="63"/>
      </c>
      <c r="J176" s="297">
        <f t="shared" si="64"/>
      </c>
      <c r="K176" s="297"/>
      <c r="L176" s="297"/>
      <c r="M176" s="297"/>
      <c r="N176" s="297">
        <f t="shared" si="70"/>
      </c>
      <c r="O176" s="297">
        <f t="shared" si="70"/>
      </c>
      <c r="P176" s="297"/>
      <c r="Q176" s="296">
        <f t="shared" si="52"/>
      </c>
      <c r="R176" s="296">
        <f t="shared" si="65"/>
      </c>
      <c r="S176" s="297">
        <f t="shared" si="71"/>
      </c>
      <c r="T176" s="297">
        <f t="shared" si="54"/>
      </c>
      <c r="U176" s="297"/>
      <c r="V176" s="297"/>
      <c r="W176" s="296">
        <f t="shared" si="72"/>
      </c>
      <c r="X176" s="297"/>
      <c r="Y176" s="297"/>
      <c r="Z176" s="297"/>
      <c r="AA176" s="297"/>
      <c r="AB176" s="297"/>
      <c r="AC176" s="296">
        <f t="shared" si="56"/>
      </c>
      <c r="AE176" s="211">
        <f t="shared" si="66"/>
      </c>
      <c r="AG176" s="297">
        <f t="shared" si="73"/>
      </c>
      <c r="AH176" s="297">
        <f t="shared" si="74"/>
      </c>
      <c r="AI176" s="297">
        <f t="shared" si="74"/>
      </c>
      <c r="AJ176" s="297">
        <f t="shared" si="74"/>
      </c>
      <c r="AK176" s="297">
        <f t="shared" si="74"/>
      </c>
    </row>
    <row r="177" spans="1:37" s="211" customFormat="1" ht="13.5" customHeight="1">
      <c r="A177" s="211">
        <f t="shared" si="67"/>
        <v>168</v>
      </c>
      <c r="C177" s="296">
        <f t="shared" si="58"/>
      </c>
      <c r="D177" s="296">
        <f t="shared" si="59"/>
      </c>
      <c r="E177" s="296">
        <f t="shared" si="60"/>
      </c>
      <c r="F177" s="297"/>
      <c r="G177" s="296">
        <f t="shared" si="61"/>
      </c>
      <c r="H177" s="297">
        <f t="shared" si="62"/>
      </c>
      <c r="I177" s="297">
        <f t="shared" si="63"/>
      </c>
      <c r="J177" s="297">
        <f t="shared" si="64"/>
      </c>
      <c r="K177" s="297"/>
      <c r="L177" s="297"/>
      <c r="M177" s="297"/>
      <c r="N177" s="297">
        <f t="shared" si="70"/>
      </c>
      <c r="O177" s="297">
        <f t="shared" si="70"/>
      </c>
      <c r="P177" s="297"/>
      <c r="Q177" s="296">
        <f t="shared" si="52"/>
      </c>
      <c r="R177" s="296">
        <f t="shared" si="65"/>
      </c>
      <c r="S177" s="297">
        <f t="shared" si="71"/>
      </c>
      <c r="T177" s="297">
        <f t="shared" si="54"/>
      </c>
      <c r="U177" s="297"/>
      <c r="V177" s="297"/>
      <c r="W177" s="296">
        <f t="shared" si="72"/>
      </c>
      <c r="X177" s="297"/>
      <c r="Y177" s="297"/>
      <c r="Z177" s="297"/>
      <c r="AA177" s="297"/>
      <c r="AB177" s="297"/>
      <c r="AC177" s="296">
        <f t="shared" si="56"/>
      </c>
      <c r="AE177" s="211">
        <f t="shared" si="66"/>
      </c>
      <c r="AG177" s="297">
        <f t="shared" si="73"/>
      </c>
      <c r="AH177" s="297">
        <f t="shared" si="74"/>
      </c>
      <c r="AI177" s="297">
        <f t="shared" si="74"/>
      </c>
      <c r="AJ177" s="297">
        <f t="shared" si="74"/>
      </c>
      <c r="AK177" s="297">
        <f t="shared" si="74"/>
      </c>
    </row>
    <row r="178" spans="1:37" s="211" customFormat="1" ht="13.5" customHeight="1">
      <c r="A178" s="211">
        <f t="shared" si="67"/>
        <v>169</v>
      </c>
      <c r="C178" s="296">
        <f t="shared" si="58"/>
      </c>
      <c r="D178" s="296">
        <f t="shared" si="59"/>
      </c>
      <c r="E178" s="296">
        <f t="shared" si="60"/>
      </c>
      <c r="F178" s="297"/>
      <c r="G178" s="296">
        <f t="shared" si="61"/>
      </c>
      <c r="H178" s="297">
        <f t="shared" si="62"/>
      </c>
      <c r="I178" s="297">
        <f t="shared" si="63"/>
      </c>
      <c r="J178" s="297">
        <f t="shared" si="64"/>
      </c>
      <c r="K178" s="297"/>
      <c r="L178" s="297"/>
      <c r="M178" s="297"/>
      <c r="N178" s="297">
        <f t="shared" si="70"/>
      </c>
      <c r="O178" s="297">
        <f t="shared" si="70"/>
      </c>
      <c r="P178" s="297"/>
      <c r="Q178" s="296">
        <f t="shared" si="52"/>
      </c>
      <c r="R178" s="296">
        <f t="shared" si="65"/>
      </c>
      <c r="S178" s="297">
        <f t="shared" si="71"/>
      </c>
      <c r="T178" s="297">
        <f t="shared" si="54"/>
      </c>
      <c r="U178" s="297"/>
      <c r="V178" s="297"/>
      <c r="W178" s="296">
        <f t="shared" si="72"/>
      </c>
      <c r="X178" s="297"/>
      <c r="Y178" s="297"/>
      <c r="Z178" s="297"/>
      <c r="AA178" s="297"/>
      <c r="AB178" s="297"/>
      <c r="AC178" s="296">
        <f t="shared" si="56"/>
      </c>
      <c r="AE178" s="211">
        <f t="shared" si="66"/>
      </c>
      <c r="AG178" s="297">
        <f t="shared" si="73"/>
      </c>
      <c r="AH178" s="297">
        <f t="shared" si="74"/>
      </c>
      <c r="AI178" s="297">
        <f t="shared" si="74"/>
      </c>
      <c r="AJ178" s="297">
        <f t="shared" si="74"/>
      </c>
      <c r="AK178" s="297">
        <f t="shared" si="74"/>
      </c>
    </row>
    <row r="179" spans="1:37" s="211" customFormat="1" ht="13.5" customHeight="1">
      <c r="A179" s="211">
        <f t="shared" si="67"/>
        <v>170</v>
      </c>
      <c r="C179" s="296">
        <f t="shared" si="58"/>
      </c>
      <c r="D179" s="296">
        <f t="shared" si="59"/>
      </c>
      <c r="E179" s="296">
        <f t="shared" si="60"/>
      </c>
      <c r="F179" s="297"/>
      <c r="G179" s="296">
        <f t="shared" si="61"/>
      </c>
      <c r="H179" s="297">
        <f t="shared" si="62"/>
      </c>
      <c r="I179" s="297">
        <f t="shared" si="63"/>
      </c>
      <c r="J179" s="297">
        <f t="shared" si="64"/>
      </c>
      <c r="K179" s="297"/>
      <c r="L179" s="297"/>
      <c r="M179" s="297"/>
      <c r="N179" s="297">
        <f t="shared" si="70"/>
      </c>
      <c r="O179" s="297">
        <f t="shared" si="70"/>
      </c>
      <c r="P179" s="297"/>
      <c r="Q179" s="296">
        <f t="shared" si="52"/>
      </c>
      <c r="R179" s="296">
        <f t="shared" si="65"/>
      </c>
      <c r="S179" s="297">
        <f t="shared" si="71"/>
      </c>
      <c r="T179" s="297">
        <f t="shared" si="54"/>
      </c>
      <c r="U179" s="297"/>
      <c r="V179" s="297"/>
      <c r="W179" s="296">
        <f t="shared" si="72"/>
      </c>
      <c r="X179" s="297"/>
      <c r="Y179" s="297"/>
      <c r="Z179" s="297"/>
      <c r="AA179" s="297"/>
      <c r="AB179" s="297"/>
      <c r="AC179" s="296">
        <f t="shared" si="56"/>
      </c>
      <c r="AE179" s="211">
        <f t="shared" si="66"/>
      </c>
      <c r="AG179" s="297">
        <f t="shared" si="73"/>
      </c>
      <c r="AH179" s="297">
        <f t="shared" si="74"/>
      </c>
      <c r="AI179" s="297">
        <f t="shared" si="74"/>
      </c>
      <c r="AJ179" s="297">
        <f t="shared" si="74"/>
      </c>
      <c r="AK179" s="297">
        <f t="shared" si="74"/>
      </c>
    </row>
    <row r="180" spans="1:37" s="211" customFormat="1" ht="13.5" customHeight="1">
      <c r="A180" s="211">
        <f t="shared" si="67"/>
        <v>171</v>
      </c>
      <c r="C180" s="296">
        <f t="shared" si="58"/>
      </c>
      <c r="D180" s="296">
        <f t="shared" si="59"/>
      </c>
      <c r="E180" s="296">
        <f t="shared" si="60"/>
      </c>
      <c r="F180" s="297"/>
      <c r="G180" s="296">
        <f t="shared" si="61"/>
      </c>
      <c r="H180" s="297">
        <f t="shared" si="62"/>
      </c>
      <c r="I180" s="297">
        <f t="shared" si="63"/>
      </c>
      <c r="J180" s="297">
        <f t="shared" si="64"/>
      </c>
      <c r="K180" s="297"/>
      <c r="L180" s="297"/>
      <c r="M180" s="297"/>
      <c r="N180" s="297">
        <f t="shared" si="70"/>
      </c>
      <c r="O180" s="297">
        <f t="shared" si="70"/>
      </c>
      <c r="P180" s="297"/>
      <c r="Q180" s="296">
        <f t="shared" si="52"/>
      </c>
      <c r="R180" s="296">
        <f t="shared" si="65"/>
      </c>
      <c r="S180" s="297">
        <f t="shared" si="71"/>
      </c>
      <c r="T180" s="297">
        <f t="shared" si="54"/>
      </c>
      <c r="U180" s="297"/>
      <c r="V180" s="297"/>
      <c r="W180" s="296">
        <f t="shared" si="72"/>
      </c>
      <c r="X180" s="297"/>
      <c r="Y180" s="297"/>
      <c r="Z180" s="297"/>
      <c r="AA180" s="297"/>
      <c r="AB180" s="297"/>
      <c r="AC180" s="296">
        <f t="shared" si="56"/>
      </c>
      <c r="AE180" s="211">
        <f t="shared" si="66"/>
      </c>
      <c r="AG180" s="297">
        <f t="shared" si="73"/>
      </c>
      <c r="AH180" s="297">
        <f t="shared" si="74"/>
      </c>
      <c r="AI180" s="297">
        <f t="shared" si="74"/>
      </c>
      <c r="AJ180" s="297">
        <f t="shared" si="74"/>
      </c>
      <c r="AK180" s="297">
        <f t="shared" si="74"/>
      </c>
    </row>
    <row r="181" spans="1:37" s="211" customFormat="1" ht="13.5" customHeight="1">
      <c r="A181" s="211">
        <f t="shared" si="67"/>
        <v>172</v>
      </c>
      <c r="C181" s="296">
        <f t="shared" si="58"/>
      </c>
      <c r="D181" s="296">
        <f t="shared" si="59"/>
      </c>
      <c r="E181" s="296">
        <f t="shared" si="60"/>
      </c>
      <c r="F181" s="297"/>
      <c r="G181" s="296">
        <f t="shared" si="61"/>
      </c>
      <c r="H181" s="297">
        <f t="shared" si="62"/>
      </c>
      <c r="I181" s="297">
        <f t="shared" si="63"/>
      </c>
      <c r="J181" s="297">
        <f t="shared" si="64"/>
      </c>
      <c r="K181" s="297"/>
      <c r="L181" s="297"/>
      <c r="M181" s="297"/>
      <c r="N181" s="297">
        <f t="shared" si="70"/>
      </c>
      <c r="O181" s="297">
        <f t="shared" si="70"/>
      </c>
      <c r="P181" s="297"/>
      <c r="Q181" s="296">
        <f t="shared" si="52"/>
      </c>
      <c r="R181" s="296">
        <f t="shared" si="65"/>
      </c>
      <c r="S181" s="297">
        <f t="shared" si="71"/>
      </c>
      <c r="T181" s="297">
        <f t="shared" si="54"/>
      </c>
      <c r="U181" s="297"/>
      <c r="V181" s="297"/>
      <c r="W181" s="296">
        <f t="shared" si="72"/>
      </c>
      <c r="X181" s="297"/>
      <c r="Y181" s="297"/>
      <c r="Z181" s="297"/>
      <c r="AA181" s="297"/>
      <c r="AB181" s="297"/>
      <c r="AC181" s="296">
        <f t="shared" si="56"/>
      </c>
      <c r="AE181" s="211">
        <f t="shared" si="66"/>
      </c>
      <c r="AG181" s="297">
        <f t="shared" si="73"/>
      </c>
      <c r="AH181" s="297">
        <f t="shared" si="74"/>
      </c>
      <c r="AI181" s="297">
        <f t="shared" si="74"/>
      </c>
      <c r="AJ181" s="297">
        <f t="shared" si="74"/>
      </c>
      <c r="AK181" s="297">
        <f t="shared" si="74"/>
      </c>
    </row>
    <row r="182" spans="1:37" s="211" customFormat="1" ht="13.5" customHeight="1">
      <c r="A182" s="211">
        <f t="shared" si="67"/>
        <v>173</v>
      </c>
      <c r="C182" s="296">
        <f t="shared" si="58"/>
      </c>
      <c r="D182" s="296">
        <f t="shared" si="59"/>
      </c>
      <c r="E182" s="296">
        <f t="shared" si="60"/>
      </c>
      <c r="F182" s="297"/>
      <c r="G182" s="296">
        <f t="shared" si="61"/>
      </c>
      <c r="H182" s="297">
        <f t="shared" si="62"/>
      </c>
      <c r="I182" s="297">
        <f t="shared" si="63"/>
      </c>
      <c r="J182" s="297">
        <f t="shared" si="64"/>
      </c>
      <c r="K182" s="297"/>
      <c r="L182" s="297"/>
      <c r="M182" s="297"/>
      <c r="N182" s="297">
        <f t="shared" si="70"/>
      </c>
      <c r="O182" s="297">
        <f t="shared" si="70"/>
      </c>
      <c r="P182" s="297"/>
      <c r="Q182" s="296">
        <f t="shared" si="52"/>
      </c>
      <c r="R182" s="296">
        <f t="shared" si="65"/>
      </c>
      <c r="S182" s="297">
        <f t="shared" si="71"/>
      </c>
      <c r="T182" s="297">
        <f t="shared" si="54"/>
      </c>
      <c r="U182" s="297"/>
      <c r="V182" s="297"/>
      <c r="W182" s="296">
        <f t="shared" si="72"/>
      </c>
      <c r="X182" s="297"/>
      <c r="Y182" s="297"/>
      <c r="Z182" s="297"/>
      <c r="AA182" s="297"/>
      <c r="AB182" s="297"/>
      <c r="AC182" s="296">
        <f t="shared" si="56"/>
      </c>
      <c r="AE182" s="211">
        <f t="shared" si="66"/>
      </c>
      <c r="AG182" s="297">
        <f t="shared" si="73"/>
      </c>
      <c r="AH182" s="297">
        <f t="shared" si="74"/>
      </c>
      <c r="AI182" s="297">
        <f t="shared" si="74"/>
      </c>
      <c r="AJ182" s="297">
        <f t="shared" si="74"/>
      </c>
      <c r="AK182" s="297">
        <f t="shared" si="74"/>
      </c>
    </row>
    <row r="183" spans="1:37" s="211" customFormat="1" ht="13.5" customHeight="1">
      <c r="A183" s="211">
        <f t="shared" si="67"/>
        <v>174</v>
      </c>
      <c r="C183" s="296">
        <f t="shared" si="58"/>
      </c>
      <c r="D183" s="296">
        <f t="shared" si="59"/>
      </c>
      <c r="E183" s="296">
        <f t="shared" si="60"/>
      </c>
      <c r="F183" s="297"/>
      <c r="G183" s="296">
        <f t="shared" si="61"/>
      </c>
      <c r="H183" s="297">
        <f t="shared" si="62"/>
      </c>
      <c r="I183" s="297">
        <f t="shared" si="63"/>
      </c>
      <c r="J183" s="297">
        <f t="shared" si="64"/>
      </c>
      <c r="K183" s="297"/>
      <c r="L183" s="297"/>
      <c r="M183" s="297"/>
      <c r="N183" s="297">
        <f t="shared" si="70"/>
      </c>
      <c r="O183" s="297">
        <f t="shared" si="70"/>
      </c>
      <c r="P183" s="297"/>
      <c r="Q183" s="296">
        <f t="shared" si="52"/>
      </c>
      <c r="R183" s="296">
        <f t="shared" si="65"/>
      </c>
      <c r="S183" s="297">
        <f t="shared" si="71"/>
      </c>
      <c r="T183" s="297">
        <f t="shared" si="54"/>
      </c>
      <c r="U183" s="297"/>
      <c r="V183" s="297"/>
      <c r="W183" s="296">
        <f t="shared" si="72"/>
      </c>
      <c r="X183" s="297"/>
      <c r="Y183" s="297"/>
      <c r="Z183" s="297"/>
      <c r="AA183" s="297"/>
      <c r="AB183" s="297"/>
      <c r="AC183" s="296">
        <f t="shared" si="56"/>
      </c>
      <c r="AE183" s="211">
        <f t="shared" si="66"/>
      </c>
      <c r="AG183" s="297">
        <f t="shared" si="73"/>
      </c>
      <c r="AH183" s="297">
        <f t="shared" si="74"/>
      </c>
      <c r="AI183" s="297">
        <f t="shared" si="74"/>
      </c>
      <c r="AJ183" s="297">
        <f t="shared" si="74"/>
      </c>
      <c r="AK183" s="297">
        <f t="shared" si="74"/>
      </c>
    </row>
    <row r="184" spans="1:37" s="211" customFormat="1" ht="13.5" customHeight="1">
      <c r="A184" s="211">
        <f t="shared" si="67"/>
        <v>175</v>
      </c>
      <c r="C184" s="296">
        <f t="shared" si="58"/>
      </c>
      <c r="D184" s="296">
        <f t="shared" si="59"/>
      </c>
      <c r="E184" s="296">
        <f t="shared" si="60"/>
      </c>
      <c r="F184" s="297"/>
      <c r="G184" s="296">
        <f t="shared" si="61"/>
      </c>
      <c r="H184" s="297">
        <f t="shared" si="62"/>
      </c>
      <c r="I184" s="297">
        <f t="shared" si="63"/>
      </c>
      <c r="J184" s="297">
        <f t="shared" si="64"/>
      </c>
      <c r="K184" s="297"/>
      <c r="L184" s="297"/>
      <c r="M184" s="297"/>
      <c r="N184" s="297">
        <f t="shared" si="70"/>
      </c>
      <c r="O184" s="297">
        <f t="shared" si="70"/>
      </c>
      <c r="P184" s="297"/>
      <c r="Q184" s="296">
        <f t="shared" si="52"/>
      </c>
      <c r="R184" s="296">
        <f t="shared" si="65"/>
      </c>
      <c r="S184" s="297">
        <f t="shared" si="71"/>
      </c>
      <c r="T184" s="297">
        <f t="shared" si="54"/>
      </c>
      <c r="U184" s="297"/>
      <c r="V184" s="297"/>
      <c r="W184" s="296">
        <f t="shared" si="72"/>
      </c>
      <c r="X184" s="297"/>
      <c r="Y184" s="297"/>
      <c r="Z184" s="297"/>
      <c r="AA184" s="297"/>
      <c r="AB184" s="297"/>
      <c r="AC184" s="296">
        <f t="shared" si="56"/>
      </c>
      <c r="AE184" s="211">
        <f t="shared" si="66"/>
      </c>
      <c r="AG184" s="297">
        <f t="shared" si="73"/>
      </c>
      <c r="AH184" s="297">
        <f t="shared" si="74"/>
      </c>
      <c r="AI184" s="297">
        <f t="shared" si="74"/>
      </c>
      <c r="AJ184" s="297">
        <f t="shared" si="74"/>
      </c>
      <c r="AK184" s="297">
        <f t="shared" si="74"/>
      </c>
    </row>
    <row r="185" spans="1:37" s="211" customFormat="1" ht="13.5" customHeight="1">
      <c r="A185" s="211">
        <f t="shared" si="67"/>
        <v>176</v>
      </c>
      <c r="C185" s="296">
        <f t="shared" si="58"/>
      </c>
      <c r="D185" s="296">
        <f t="shared" si="59"/>
      </c>
      <c r="E185" s="296">
        <f t="shared" si="60"/>
      </c>
      <c r="F185" s="297"/>
      <c r="G185" s="296">
        <f t="shared" si="61"/>
      </c>
      <c r="H185" s="297">
        <f t="shared" si="62"/>
      </c>
      <c r="I185" s="297">
        <f t="shared" si="63"/>
      </c>
      <c r="J185" s="297">
        <f t="shared" si="64"/>
      </c>
      <c r="K185" s="297"/>
      <c r="L185" s="297"/>
      <c r="M185" s="297"/>
      <c r="N185" s="297">
        <f t="shared" si="70"/>
      </c>
      <c r="O185" s="297">
        <f t="shared" si="70"/>
      </c>
      <c r="P185" s="297"/>
      <c r="Q185" s="296">
        <f t="shared" si="52"/>
      </c>
      <c r="R185" s="296">
        <f t="shared" si="65"/>
      </c>
      <c r="S185" s="297">
        <f t="shared" si="71"/>
      </c>
      <c r="T185" s="297">
        <f t="shared" si="54"/>
      </c>
      <c r="U185" s="297"/>
      <c r="V185" s="297"/>
      <c r="W185" s="296">
        <f t="shared" si="72"/>
      </c>
      <c r="X185" s="297"/>
      <c r="Y185" s="297"/>
      <c r="Z185" s="297"/>
      <c r="AA185" s="297"/>
      <c r="AB185" s="297"/>
      <c r="AC185" s="296">
        <f t="shared" si="56"/>
      </c>
      <c r="AE185" s="211">
        <f t="shared" si="66"/>
      </c>
      <c r="AG185" s="297">
        <f t="shared" si="73"/>
      </c>
      <c r="AH185" s="297">
        <f t="shared" si="74"/>
      </c>
      <c r="AI185" s="297">
        <f t="shared" si="74"/>
      </c>
      <c r="AJ185" s="297">
        <f t="shared" si="74"/>
      </c>
      <c r="AK185" s="297">
        <f t="shared" si="74"/>
      </c>
    </row>
    <row r="186" spans="1:37" s="211" customFormat="1" ht="13.5" customHeight="1">
      <c r="A186" s="211">
        <f t="shared" si="67"/>
        <v>177</v>
      </c>
      <c r="C186" s="296">
        <f t="shared" si="58"/>
      </c>
      <c r="D186" s="296">
        <f t="shared" si="59"/>
      </c>
      <c r="E186" s="296">
        <f t="shared" si="60"/>
      </c>
      <c r="F186" s="297"/>
      <c r="G186" s="296">
        <f t="shared" si="61"/>
      </c>
      <c r="H186" s="297">
        <f t="shared" si="62"/>
      </c>
      <c r="I186" s="297">
        <f t="shared" si="63"/>
      </c>
      <c r="J186" s="297">
        <f t="shared" si="64"/>
      </c>
      <c r="K186" s="297"/>
      <c r="L186" s="297"/>
      <c r="M186" s="297"/>
      <c r="N186" s="297">
        <f t="shared" si="70"/>
      </c>
      <c r="O186" s="297">
        <f t="shared" si="70"/>
      </c>
      <c r="P186" s="297"/>
      <c r="Q186" s="296">
        <f t="shared" si="52"/>
      </c>
      <c r="R186" s="296">
        <f t="shared" si="65"/>
      </c>
      <c r="S186" s="297">
        <f t="shared" si="71"/>
      </c>
      <c r="T186" s="297">
        <f t="shared" si="54"/>
      </c>
      <c r="U186" s="297"/>
      <c r="V186" s="297"/>
      <c r="W186" s="296">
        <f t="shared" si="72"/>
      </c>
      <c r="X186" s="297"/>
      <c r="Y186" s="297"/>
      <c r="Z186" s="297"/>
      <c r="AA186" s="297"/>
      <c r="AB186" s="297"/>
      <c r="AC186" s="296">
        <f t="shared" si="56"/>
      </c>
      <c r="AE186" s="211">
        <f t="shared" si="66"/>
      </c>
      <c r="AG186" s="297">
        <f t="shared" si="73"/>
      </c>
      <c r="AH186" s="297">
        <f t="shared" si="74"/>
      </c>
      <c r="AI186" s="297">
        <f t="shared" si="74"/>
      </c>
      <c r="AJ186" s="297">
        <f t="shared" si="74"/>
      </c>
      <c r="AK186" s="297">
        <f t="shared" si="74"/>
      </c>
    </row>
    <row r="187" spans="1:37" s="211" customFormat="1" ht="13.5" customHeight="1">
      <c r="A187" s="211">
        <f t="shared" si="67"/>
        <v>178</v>
      </c>
      <c r="C187" s="296">
        <f t="shared" si="58"/>
      </c>
      <c r="D187" s="296">
        <f t="shared" si="59"/>
      </c>
      <c r="E187" s="296">
        <f t="shared" si="60"/>
      </c>
      <c r="F187" s="297"/>
      <c r="G187" s="296">
        <f t="shared" si="61"/>
      </c>
      <c r="H187" s="297">
        <f t="shared" si="62"/>
      </c>
      <c r="I187" s="297">
        <f t="shared" si="63"/>
      </c>
      <c r="J187" s="297">
        <f t="shared" si="64"/>
      </c>
      <c r="K187" s="297"/>
      <c r="L187" s="297"/>
      <c r="M187" s="297"/>
      <c r="N187" s="297">
        <f t="shared" si="70"/>
      </c>
      <c r="O187" s="297">
        <f t="shared" si="70"/>
      </c>
      <c r="P187" s="297"/>
      <c r="Q187" s="296">
        <f t="shared" si="52"/>
      </c>
      <c r="R187" s="296">
        <f t="shared" si="65"/>
      </c>
      <c r="S187" s="297">
        <f t="shared" si="71"/>
      </c>
      <c r="T187" s="297">
        <f t="shared" si="54"/>
      </c>
      <c r="U187" s="297"/>
      <c r="V187" s="297"/>
      <c r="W187" s="296">
        <f t="shared" si="72"/>
      </c>
      <c r="X187" s="297"/>
      <c r="Y187" s="297"/>
      <c r="Z187" s="297"/>
      <c r="AA187" s="297"/>
      <c r="AB187" s="297"/>
      <c r="AC187" s="296">
        <f t="shared" si="56"/>
      </c>
      <c r="AE187" s="211">
        <f t="shared" si="66"/>
      </c>
      <c r="AG187" s="297">
        <f t="shared" si="73"/>
      </c>
      <c r="AH187" s="297">
        <f t="shared" si="74"/>
      </c>
      <c r="AI187" s="297">
        <f t="shared" si="74"/>
      </c>
      <c r="AJ187" s="297">
        <f t="shared" si="74"/>
      </c>
      <c r="AK187" s="297">
        <f t="shared" si="74"/>
      </c>
    </row>
    <row r="188" spans="1:37" s="211" customFormat="1" ht="13.5" customHeight="1">
      <c r="A188" s="211">
        <f t="shared" si="67"/>
        <v>179</v>
      </c>
      <c r="C188" s="296">
        <f t="shared" si="58"/>
      </c>
      <c r="D188" s="296">
        <f t="shared" si="59"/>
      </c>
      <c r="E188" s="296">
        <f t="shared" si="60"/>
      </c>
      <c r="F188" s="297"/>
      <c r="G188" s="296">
        <f t="shared" si="61"/>
      </c>
      <c r="H188" s="297">
        <f t="shared" si="62"/>
      </c>
      <c r="I188" s="297">
        <f t="shared" si="63"/>
      </c>
      <c r="J188" s="297">
        <f t="shared" si="64"/>
      </c>
      <c r="K188" s="297"/>
      <c r="L188" s="297"/>
      <c r="M188" s="297"/>
      <c r="N188" s="297">
        <f t="shared" si="70"/>
      </c>
      <c r="O188" s="297">
        <f t="shared" si="70"/>
      </c>
      <c r="P188" s="297"/>
      <c r="Q188" s="296">
        <f t="shared" si="52"/>
      </c>
      <c r="R188" s="296">
        <f t="shared" si="65"/>
      </c>
      <c r="S188" s="297">
        <f t="shared" si="71"/>
      </c>
      <c r="T188" s="297">
        <f t="shared" si="54"/>
      </c>
      <c r="U188" s="297"/>
      <c r="V188" s="297"/>
      <c r="W188" s="296">
        <f t="shared" si="72"/>
      </c>
      <c r="X188" s="297"/>
      <c r="Y188" s="297"/>
      <c r="Z188" s="297"/>
      <c r="AA188" s="297"/>
      <c r="AB188" s="297"/>
      <c r="AC188" s="296">
        <f t="shared" si="56"/>
      </c>
      <c r="AE188" s="211">
        <f t="shared" si="66"/>
      </c>
      <c r="AG188" s="297">
        <f t="shared" si="73"/>
      </c>
      <c r="AH188" s="297">
        <f t="shared" si="74"/>
      </c>
      <c r="AI188" s="297">
        <f t="shared" si="74"/>
      </c>
      <c r="AJ188" s="297">
        <f t="shared" si="74"/>
      </c>
      <c r="AK188" s="297">
        <f t="shared" si="74"/>
      </c>
    </row>
    <row r="189" spans="1:37" s="211" customFormat="1" ht="13.5" customHeight="1">
      <c r="A189" s="211">
        <f t="shared" si="67"/>
        <v>180</v>
      </c>
      <c r="C189" s="296">
        <f t="shared" si="58"/>
      </c>
      <c r="D189" s="296">
        <f t="shared" si="59"/>
      </c>
      <c r="E189" s="296">
        <f t="shared" si="60"/>
      </c>
      <c r="F189" s="297"/>
      <c r="G189" s="296">
        <f t="shared" si="61"/>
      </c>
      <c r="H189" s="297">
        <f t="shared" si="62"/>
      </c>
      <c r="I189" s="297">
        <f t="shared" si="63"/>
      </c>
      <c r="J189" s="297">
        <f t="shared" si="64"/>
      </c>
      <c r="K189" s="297"/>
      <c r="L189" s="297"/>
      <c r="M189" s="297"/>
      <c r="N189" s="297">
        <f t="shared" si="70"/>
      </c>
      <c r="O189" s="297">
        <f t="shared" si="70"/>
      </c>
      <c r="P189" s="297"/>
      <c r="Q189" s="296">
        <f t="shared" si="52"/>
      </c>
      <c r="R189" s="296">
        <f t="shared" si="65"/>
      </c>
      <c r="S189" s="297">
        <f t="shared" si="71"/>
      </c>
      <c r="T189" s="297">
        <f t="shared" si="54"/>
      </c>
      <c r="U189" s="297"/>
      <c r="V189" s="297"/>
      <c r="W189" s="296">
        <f t="shared" si="72"/>
      </c>
      <c r="X189" s="297"/>
      <c r="Y189" s="297"/>
      <c r="Z189" s="297"/>
      <c r="AA189" s="297"/>
      <c r="AB189" s="297"/>
      <c r="AC189" s="296">
        <f t="shared" si="56"/>
      </c>
      <c r="AE189" s="211">
        <f t="shared" si="66"/>
      </c>
      <c r="AG189" s="297">
        <f t="shared" si="73"/>
      </c>
      <c r="AH189" s="297">
        <f t="shared" si="74"/>
      </c>
      <c r="AI189" s="297">
        <f t="shared" si="74"/>
      </c>
      <c r="AJ189" s="297">
        <f t="shared" si="74"/>
      </c>
      <c r="AK189" s="297">
        <f t="shared" si="74"/>
      </c>
    </row>
    <row r="190" spans="1:37" s="211" customFormat="1" ht="13.5" customHeight="1">
      <c r="A190" s="211">
        <f t="shared" si="67"/>
        <v>181</v>
      </c>
      <c r="C190" s="296">
        <f t="shared" si="58"/>
      </c>
      <c r="D190" s="296">
        <f t="shared" si="59"/>
      </c>
      <c r="E190" s="296">
        <f t="shared" si="60"/>
      </c>
      <c r="F190" s="297"/>
      <c r="G190" s="296">
        <f t="shared" si="61"/>
      </c>
      <c r="H190" s="297">
        <f t="shared" si="62"/>
      </c>
      <c r="I190" s="297">
        <f t="shared" si="63"/>
      </c>
      <c r="J190" s="297">
        <f t="shared" si="64"/>
      </c>
      <c r="K190" s="297"/>
      <c r="L190" s="297"/>
      <c r="M190" s="297"/>
      <c r="N190" s="297">
        <f aca="true" t="shared" si="75" ref="N190:O209">IF($AE190="","",IF(VLOOKUP($AE190,選手,N$7,FALSE)="","",VLOOKUP($AE190,選手,N$7,FALSE)))</f>
      </c>
      <c r="O190" s="297">
        <f t="shared" si="75"/>
      </c>
      <c r="P190" s="297"/>
      <c r="Q190" s="296">
        <f t="shared" si="52"/>
      </c>
      <c r="R190" s="296">
        <f t="shared" si="65"/>
      </c>
      <c r="S190" s="297">
        <f t="shared" si="71"/>
      </c>
      <c r="T190" s="297">
        <f t="shared" si="54"/>
      </c>
      <c r="U190" s="297"/>
      <c r="V190" s="297"/>
      <c r="W190" s="296">
        <f t="shared" si="72"/>
      </c>
      <c r="X190" s="297"/>
      <c r="Y190" s="297"/>
      <c r="Z190" s="297"/>
      <c r="AA190" s="297"/>
      <c r="AB190" s="297"/>
      <c r="AC190" s="296">
        <f t="shared" si="56"/>
      </c>
      <c r="AE190" s="211">
        <f t="shared" si="66"/>
      </c>
      <c r="AG190" s="297">
        <f t="shared" si="73"/>
      </c>
      <c r="AH190" s="297">
        <f aca="true" t="shared" si="76" ref="AH190:AK209">IF(ISERROR(VLOOKUP($A190,申込１,AH$8,FALSE))=TRUE,IF(ISERROR(VLOOKUP($A190,申込２,AH$8,FALSE))=TRUE,IF(ISERROR(VLOOKUP($A190,リレー,AH$8,FALSE))=TRUE,"",IF(VLOOKUP($A190,リレー,AH$8,FALSE)="","",VLOOKUP($A190,リレー,AH$8,FALSE))),IF(VLOOKUP($A190,申込２,AH$8,FALSE)="","",VLOOKUP($A190,申込２,AH$8,FALSE))),IF(VLOOKUP($A190,申込１,AH$8,FALSE)="","",VLOOKUP($A190,申込１,AH$8,FALSE)))</f>
      </c>
      <c r="AI190" s="297">
        <f t="shared" si="76"/>
      </c>
      <c r="AJ190" s="297">
        <f t="shared" si="76"/>
      </c>
      <c r="AK190" s="297">
        <f t="shared" si="76"/>
      </c>
    </row>
    <row r="191" spans="1:37" s="211" customFormat="1" ht="13.5" customHeight="1">
      <c r="A191" s="211">
        <f t="shared" si="67"/>
        <v>182</v>
      </c>
      <c r="C191" s="296">
        <f t="shared" si="58"/>
      </c>
      <c r="D191" s="296">
        <f t="shared" si="59"/>
      </c>
      <c r="E191" s="296">
        <f t="shared" si="60"/>
      </c>
      <c r="F191" s="297"/>
      <c r="G191" s="296">
        <f t="shared" si="61"/>
      </c>
      <c r="H191" s="297">
        <f t="shared" si="62"/>
      </c>
      <c r="I191" s="297">
        <f t="shared" si="63"/>
      </c>
      <c r="J191" s="297">
        <f t="shared" si="64"/>
      </c>
      <c r="K191" s="297"/>
      <c r="L191" s="297"/>
      <c r="M191" s="297"/>
      <c r="N191" s="297">
        <f t="shared" si="75"/>
      </c>
      <c r="O191" s="297">
        <f t="shared" si="75"/>
      </c>
      <c r="P191" s="297"/>
      <c r="Q191" s="296">
        <f t="shared" si="52"/>
      </c>
      <c r="R191" s="296">
        <f t="shared" si="65"/>
      </c>
      <c r="S191" s="297">
        <f t="shared" si="71"/>
      </c>
      <c r="T191" s="297">
        <f t="shared" si="54"/>
      </c>
      <c r="U191" s="297"/>
      <c r="V191" s="297"/>
      <c r="W191" s="296">
        <f t="shared" si="72"/>
      </c>
      <c r="X191" s="297"/>
      <c r="Y191" s="297"/>
      <c r="Z191" s="297"/>
      <c r="AA191" s="297"/>
      <c r="AB191" s="297"/>
      <c r="AC191" s="296">
        <f t="shared" si="56"/>
      </c>
      <c r="AE191" s="211">
        <f t="shared" si="66"/>
      </c>
      <c r="AG191" s="297">
        <f t="shared" si="73"/>
      </c>
      <c r="AH191" s="297">
        <f t="shared" si="76"/>
      </c>
      <c r="AI191" s="297">
        <f t="shared" si="76"/>
      </c>
      <c r="AJ191" s="297">
        <f t="shared" si="76"/>
      </c>
      <c r="AK191" s="297">
        <f t="shared" si="76"/>
      </c>
    </row>
    <row r="192" spans="1:37" s="211" customFormat="1" ht="13.5" customHeight="1">
      <c r="A192" s="211">
        <f t="shared" si="67"/>
        <v>183</v>
      </c>
      <c r="C192" s="296">
        <f t="shared" si="58"/>
      </c>
      <c r="D192" s="296">
        <f t="shared" si="59"/>
      </c>
      <c r="E192" s="296">
        <f t="shared" si="60"/>
      </c>
      <c r="F192" s="297"/>
      <c r="G192" s="296">
        <f t="shared" si="61"/>
      </c>
      <c r="H192" s="297">
        <f t="shared" si="62"/>
      </c>
      <c r="I192" s="297">
        <f t="shared" si="63"/>
      </c>
      <c r="J192" s="297">
        <f t="shared" si="64"/>
      </c>
      <c r="K192" s="297"/>
      <c r="L192" s="297"/>
      <c r="M192" s="297"/>
      <c r="N192" s="297">
        <f t="shared" si="75"/>
      </c>
      <c r="O192" s="297">
        <f t="shared" si="75"/>
      </c>
      <c r="P192" s="297"/>
      <c r="Q192" s="296">
        <f t="shared" si="52"/>
      </c>
      <c r="R192" s="296">
        <f t="shared" si="65"/>
      </c>
      <c r="S192" s="297">
        <f t="shared" si="71"/>
      </c>
      <c r="T192" s="297">
        <f t="shared" si="54"/>
      </c>
      <c r="U192" s="297"/>
      <c r="V192" s="297"/>
      <c r="W192" s="296">
        <f t="shared" si="72"/>
      </c>
      <c r="X192" s="297"/>
      <c r="Y192" s="297"/>
      <c r="Z192" s="297"/>
      <c r="AA192" s="297"/>
      <c r="AB192" s="297"/>
      <c r="AC192" s="296">
        <f t="shared" si="56"/>
      </c>
      <c r="AE192" s="211">
        <f t="shared" si="66"/>
      </c>
      <c r="AG192" s="297">
        <f t="shared" si="73"/>
      </c>
      <c r="AH192" s="297">
        <f t="shared" si="76"/>
      </c>
      <c r="AI192" s="297">
        <f t="shared" si="76"/>
      </c>
      <c r="AJ192" s="297">
        <f t="shared" si="76"/>
      </c>
      <c r="AK192" s="297">
        <f t="shared" si="76"/>
      </c>
    </row>
    <row r="193" spans="1:37" s="211" customFormat="1" ht="13.5" customHeight="1">
      <c r="A193" s="211">
        <f t="shared" si="67"/>
        <v>184</v>
      </c>
      <c r="C193" s="296">
        <f t="shared" si="58"/>
      </c>
      <c r="D193" s="296">
        <f t="shared" si="59"/>
      </c>
      <c r="E193" s="296">
        <f t="shared" si="60"/>
      </c>
      <c r="F193" s="297"/>
      <c r="G193" s="296">
        <f t="shared" si="61"/>
      </c>
      <c r="H193" s="297">
        <f t="shared" si="62"/>
      </c>
      <c r="I193" s="297">
        <f t="shared" si="63"/>
      </c>
      <c r="J193" s="297">
        <f t="shared" si="64"/>
      </c>
      <c r="K193" s="297"/>
      <c r="L193" s="297"/>
      <c r="M193" s="297"/>
      <c r="N193" s="297">
        <f t="shared" si="75"/>
      </c>
      <c r="O193" s="297">
        <f t="shared" si="75"/>
      </c>
      <c r="P193" s="297"/>
      <c r="Q193" s="296">
        <f t="shared" si="52"/>
      </c>
      <c r="R193" s="296">
        <f t="shared" si="65"/>
      </c>
      <c r="S193" s="297">
        <f t="shared" si="71"/>
      </c>
      <c r="T193" s="297">
        <f t="shared" si="54"/>
      </c>
      <c r="U193" s="297"/>
      <c r="V193" s="297"/>
      <c r="W193" s="296">
        <f t="shared" si="72"/>
      </c>
      <c r="X193" s="297"/>
      <c r="Y193" s="297"/>
      <c r="Z193" s="297"/>
      <c r="AA193" s="297"/>
      <c r="AB193" s="297"/>
      <c r="AC193" s="296">
        <f t="shared" si="56"/>
      </c>
      <c r="AE193" s="211">
        <f t="shared" si="66"/>
      </c>
      <c r="AG193" s="297">
        <f t="shared" si="73"/>
      </c>
      <c r="AH193" s="297">
        <f t="shared" si="76"/>
      </c>
      <c r="AI193" s="297">
        <f t="shared" si="76"/>
      </c>
      <c r="AJ193" s="297">
        <f t="shared" si="76"/>
      </c>
      <c r="AK193" s="297">
        <f t="shared" si="76"/>
      </c>
    </row>
    <row r="194" spans="1:37" s="211" customFormat="1" ht="13.5" customHeight="1">
      <c r="A194" s="211">
        <f t="shared" si="67"/>
        <v>185</v>
      </c>
      <c r="C194" s="296">
        <f t="shared" si="58"/>
      </c>
      <c r="D194" s="296">
        <f t="shared" si="59"/>
      </c>
      <c r="E194" s="296">
        <f t="shared" si="60"/>
      </c>
      <c r="F194" s="297"/>
      <c r="G194" s="296">
        <f t="shared" si="61"/>
      </c>
      <c r="H194" s="297">
        <f t="shared" si="62"/>
      </c>
      <c r="I194" s="297">
        <f t="shared" si="63"/>
      </c>
      <c r="J194" s="297">
        <f t="shared" si="64"/>
      </c>
      <c r="K194" s="297"/>
      <c r="L194" s="297"/>
      <c r="M194" s="297"/>
      <c r="N194" s="297">
        <f t="shared" si="75"/>
      </c>
      <c r="O194" s="297">
        <f t="shared" si="75"/>
      </c>
      <c r="P194" s="297"/>
      <c r="Q194" s="296">
        <f t="shared" si="52"/>
      </c>
      <c r="R194" s="296">
        <f t="shared" si="65"/>
      </c>
      <c r="S194" s="297">
        <f t="shared" si="71"/>
      </c>
      <c r="T194" s="297">
        <f t="shared" si="54"/>
      </c>
      <c r="U194" s="297"/>
      <c r="V194" s="297"/>
      <c r="W194" s="296">
        <f t="shared" si="72"/>
      </c>
      <c r="X194" s="297"/>
      <c r="Y194" s="297"/>
      <c r="Z194" s="297"/>
      <c r="AA194" s="297"/>
      <c r="AB194" s="297"/>
      <c r="AC194" s="296">
        <f t="shared" si="56"/>
      </c>
      <c r="AE194" s="211">
        <f t="shared" si="66"/>
      </c>
      <c r="AG194" s="297">
        <f t="shared" si="73"/>
      </c>
      <c r="AH194" s="297">
        <f t="shared" si="76"/>
      </c>
      <c r="AI194" s="297">
        <f t="shared" si="76"/>
      </c>
      <c r="AJ194" s="297">
        <f t="shared" si="76"/>
      </c>
      <c r="AK194" s="297">
        <f t="shared" si="76"/>
      </c>
    </row>
    <row r="195" spans="1:37" s="211" customFormat="1" ht="13.5" customHeight="1">
      <c r="A195" s="211">
        <f t="shared" si="67"/>
        <v>186</v>
      </c>
      <c r="C195" s="296">
        <f t="shared" si="58"/>
      </c>
      <c r="D195" s="296">
        <f t="shared" si="59"/>
      </c>
      <c r="E195" s="296">
        <f t="shared" si="60"/>
      </c>
      <c r="F195" s="297"/>
      <c r="G195" s="296">
        <f t="shared" si="61"/>
      </c>
      <c r="H195" s="297">
        <f t="shared" si="62"/>
      </c>
      <c r="I195" s="297">
        <f t="shared" si="63"/>
      </c>
      <c r="J195" s="297">
        <f t="shared" si="64"/>
      </c>
      <c r="K195" s="297"/>
      <c r="L195" s="297"/>
      <c r="M195" s="297"/>
      <c r="N195" s="297">
        <f t="shared" si="75"/>
      </c>
      <c r="O195" s="297">
        <f t="shared" si="75"/>
      </c>
      <c r="P195" s="297"/>
      <c r="Q195" s="296">
        <f t="shared" si="52"/>
      </c>
      <c r="R195" s="296">
        <f t="shared" si="65"/>
      </c>
      <c r="S195" s="297">
        <f t="shared" si="71"/>
      </c>
      <c r="T195" s="297">
        <f t="shared" si="54"/>
      </c>
      <c r="U195" s="297"/>
      <c r="V195" s="297"/>
      <c r="W195" s="296">
        <f t="shared" si="72"/>
      </c>
      <c r="X195" s="297"/>
      <c r="Y195" s="297"/>
      <c r="Z195" s="297"/>
      <c r="AA195" s="297"/>
      <c r="AB195" s="297"/>
      <c r="AC195" s="296">
        <f t="shared" si="56"/>
      </c>
      <c r="AE195" s="211">
        <f t="shared" si="66"/>
      </c>
      <c r="AG195" s="297">
        <f t="shared" si="73"/>
      </c>
      <c r="AH195" s="297">
        <f t="shared" si="76"/>
      </c>
      <c r="AI195" s="297">
        <f t="shared" si="76"/>
      </c>
      <c r="AJ195" s="297">
        <f t="shared" si="76"/>
      </c>
      <c r="AK195" s="297">
        <f t="shared" si="76"/>
      </c>
    </row>
    <row r="196" spans="1:37" s="211" customFormat="1" ht="13.5" customHeight="1">
      <c r="A196" s="211">
        <f t="shared" si="67"/>
        <v>187</v>
      </c>
      <c r="C196" s="296">
        <f t="shared" si="58"/>
      </c>
      <c r="D196" s="296">
        <f t="shared" si="59"/>
      </c>
      <c r="E196" s="296">
        <f t="shared" si="60"/>
      </c>
      <c r="F196" s="297"/>
      <c r="G196" s="296">
        <f t="shared" si="61"/>
      </c>
      <c r="H196" s="297">
        <f t="shared" si="62"/>
      </c>
      <c r="I196" s="297">
        <f t="shared" si="63"/>
      </c>
      <c r="J196" s="297">
        <f t="shared" si="64"/>
      </c>
      <c r="K196" s="297"/>
      <c r="L196" s="297"/>
      <c r="M196" s="297"/>
      <c r="N196" s="297">
        <f t="shared" si="75"/>
      </c>
      <c r="O196" s="297">
        <f t="shared" si="75"/>
      </c>
      <c r="P196" s="297"/>
      <c r="Q196" s="296">
        <f t="shared" si="52"/>
      </c>
      <c r="R196" s="296">
        <f t="shared" si="65"/>
      </c>
      <c r="S196" s="297">
        <f t="shared" si="71"/>
      </c>
      <c r="T196" s="297">
        <f t="shared" si="54"/>
      </c>
      <c r="U196" s="297"/>
      <c r="V196" s="297"/>
      <c r="W196" s="296">
        <f t="shared" si="72"/>
      </c>
      <c r="X196" s="297"/>
      <c r="Y196" s="297"/>
      <c r="Z196" s="297"/>
      <c r="AA196" s="297"/>
      <c r="AB196" s="297"/>
      <c r="AC196" s="296">
        <f t="shared" si="56"/>
      </c>
      <c r="AE196" s="211">
        <f t="shared" si="66"/>
      </c>
      <c r="AG196" s="297">
        <f t="shared" si="73"/>
      </c>
      <c r="AH196" s="297">
        <f t="shared" si="76"/>
      </c>
      <c r="AI196" s="297">
        <f t="shared" si="76"/>
      </c>
      <c r="AJ196" s="297">
        <f t="shared" si="76"/>
      </c>
      <c r="AK196" s="297">
        <f t="shared" si="76"/>
      </c>
    </row>
    <row r="197" spans="1:37" s="211" customFormat="1" ht="13.5" customHeight="1">
      <c r="A197" s="211">
        <f t="shared" si="67"/>
        <v>188</v>
      </c>
      <c r="C197" s="296">
        <f t="shared" si="58"/>
      </c>
      <c r="D197" s="296">
        <f t="shared" si="59"/>
      </c>
      <c r="E197" s="296">
        <f t="shared" si="60"/>
      </c>
      <c r="F197" s="297"/>
      <c r="G197" s="296">
        <f t="shared" si="61"/>
      </c>
      <c r="H197" s="297">
        <f t="shared" si="62"/>
      </c>
      <c r="I197" s="297">
        <f t="shared" si="63"/>
      </c>
      <c r="J197" s="297">
        <f t="shared" si="64"/>
      </c>
      <c r="K197" s="297"/>
      <c r="L197" s="297"/>
      <c r="M197" s="297"/>
      <c r="N197" s="297">
        <f t="shared" si="75"/>
      </c>
      <c r="O197" s="297">
        <f t="shared" si="75"/>
      </c>
      <c r="P197" s="297"/>
      <c r="Q197" s="296">
        <f t="shared" si="52"/>
      </c>
      <c r="R197" s="296">
        <f t="shared" si="65"/>
      </c>
      <c r="S197" s="297">
        <f t="shared" si="71"/>
      </c>
      <c r="T197" s="297">
        <f t="shared" si="54"/>
      </c>
      <c r="U197" s="297"/>
      <c r="V197" s="297"/>
      <c r="W197" s="296">
        <f t="shared" si="72"/>
      </c>
      <c r="X197" s="297"/>
      <c r="Y197" s="297"/>
      <c r="Z197" s="297"/>
      <c r="AA197" s="297"/>
      <c r="AB197" s="297"/>
      <c r="AC197" s="296">
        <f t="shared" si="56"/>
      </c>
      <c r="AE197" s="211">
        <f t="shared" si="66"/>
      </c>
      <c r="AG197" s="297">
        <f t="shared" si="73"/>
      </c>
      <c r="AH197" s="297">
        <f t="shared" si="76"/>
      </c>
      <c r="AI197" s="297">
        <f t="shared" si="76"/>
      </c>
      <c r="AJ197" s="297">
        <f t="shared" si="76"/>
      </c>
      <c r="AK197" s="297">
        <f t="shared" si="76"/>
      </c>
    </row>
    <row r="198" spans="1:37" s="211" customFormat="1" ht="13.5" customHeight="1">
      <c r="A198" s="211">
        <f t="shared" si="67"/>
        <v>189</v>
      </c>
      <c r="C198" s="296">
        <f t="shared" si="58"/>
      </c>
      <c r="D198" s="296">
        <f t="shared" si="59"/>
      </c>
      <c r="E198" s="296">
        <f t="shared" si="60"/>
      </c>
      <c r="F198" s="297"/>
      <c r="G198" s="296">
        <f t="shared" si="61"/>
      </c>
      <c r="H198" s="297">
        <f t="shared" si="62"/>
      </c>
      <c r="I198" s="297">
        <f t="shared" si="63"/>
      </c>
      <c r="J198" s="297">
        <f t="shared" si="64"/>
      </c>
      <c r="K198" s="297"/>
      <c r="L198" s="297"/>
      <c r="M198" s="297"/>
      <c r="N198" s="297">
        <f t="shared" si="75"/>
      </c>
      <c r="O198" s="297">
        <f t="shared" si="75"/>
      </c>
      <c r="P198" s="297"/>
      <c r="Q198" s="296">
        <f t="shared" si="52"/>
      </c>
      <c r="R198" s="296">
        <f t="shared" si="65"/>
      </c>
      <c r="S198" s="297">
        <f t="shared" si="71"/>
      </c>
      <c r="T198" s="297">
        <f t="shared" si="54"/>
      </c>
      <c r="U198" s="297"/>
      <c r="V198" s="297"/>
      <c r="W198" s="296">
        <f t="shared" si="72"/>
      </c>
      <c r="X198" s="297"/>
      <c r="Y198" s="297"/>
      <c r="Z198" s="297"/>
      <c r="AA198" s="297"/>
      <c r="AB198" s="297"/>
      <c r="AC198" s="296">
        <f t="shared" si="56"/>
      </c>
      <c r="AE198" s="211">
        <f t="shared" si="66"/>
      </c>
      <c r="AG198" s="297">
        <f t="shared" si="73"/>
      </c>
      <c r="AH198" s="297">
        <f t="shared" si="76"/>
      </c>
      <c r="AI198" s="297">
        <f t="shared" si="76"/>
      </c>
      <c r="AJ198" s="297">
        <f t="shared" si="76"/>
      </c>
      <c r="AK198" s="297">
        <f t="shared" si="76"/>
      </c>
    </row>
    <row r="199" spans="1:37" s="211" customFormat="1" ht="13.5" customHeight="1">
      <c r="A199" s="211">
        <f t="shared" si="67"/>
        <v>190</v>
      </c>
      <c r="C199" s="296">
        <f t="shared" si="58"/>
      </c>
      <c r="D199" s="296">
        <f t="shared" si="59"/>
      </c>
      <c r="E199" s="296">
        <f t="shared" si="60"/>
      </c>
      <c r="F199" s="297"/>
      <c r="G199" s="296">
        <f t="shared" si="61"/>
      </c>
      <c r="H199" s="297">
        <f t="shared" si="62"/>
      </c>
      <c r="I199" s="297">
        <f t="shared" si="63"/>
      </c>
      <c r="J199" s="297">
        <f t="shared" si="64"/>
      </c>
      <c r="K199" s="297"/>
      <c r="L199" s="297"/>
      <c r="M199" s="297"/>
      <c r="N199" s="297">
        <f t="shared" si="75"/>
      </c>
      <c r="O199" s="297">
        <f t="shared" si="75"/>
      </c>
      <c r="P199" s="297"/>
      <c r="Q199" s="296">
        <f t="shared" si="52"/>
      </c>
      <c r="R199" s="296">
        <f t="shared" si="65"/>
      </c>
      <c r="S199" s="297">
        <f t="shared" si="71"/>
      </c>
      <c r="T199" s="297">
        <f t="shared" si="54"/>
      </c>
      <c r="U199" s="297"/>
      <c r="V199" s="297"/>
      <c r="W199" s="296">
        <f t="shared" si="72"/>
      </c>
      <c r="X199" s="297"/>
      <c r="Y199" s="297"/>
      <c r="Z199" s="297"/>
      <c r="AA199" s="297"/>
      <c r="AB199" s="297"/>
      <c r="AC199" s="296">
        <f t="shared" si="56"/>
      </c>
      <c r="AE199" s="211">
        <f t="shared" si="66"/>
      </c>
      <c r="AG199" s="297">
        <f t="shared" si="73"/>
      </c>
      <c r="AH199" s="297">
        <f t="shared" si="76"/>
      </c>
      <c r="AI199" s="297">
        <f t="shared" si="76"/>
      </c>
      <c r="AJ199" s="297">
        <f t="shared" si="76"/>
      </c>
      <c r="AK199" s="297">
        <f t="shared" si="76"/>
      </c>
    </row>
    <row r="200" spans="1:37" s="211" customFormat="1" ht="13.5" customHeight="1">
      <c r="A200" s="211">
        <f t="shared" si="67"/>
        <v>191</v>
      </c>
      <c r="C200" s="296">
        <f t="shared" si="58"/>
      </c>
      <c r="D200" s="296">
        <f t="shared" si="59"/>
      </c>
      <c r="E200" s="296">
        <f t="shared" si="60"/>
      </c>
      <c r="F200" s="297"/>
      <c r="G200" s="296">
        <f t="shared" si="61"/>
      </c>
      <c r="H200" s="297">
        <f t="shared" si="62"/>
      </c>
      <c r="I200" s="297">
        <f t="shared" si="63"/>
      </c>
      <c r="J200" s="297">
        <f t="shared" si="64"/>
      </c>
      <c r="K200" s="297"/>
      <c r="L200" s="297"/>
      <c r="M200" s="297"/>
      <c r="N200" s="297">
        <f t="shared" si="75"/>
      </c>
      <c r="O200" s="297">
        <f t="shared" si="75"/>
      </c>
      <c r="P200" s="297"/>
      <c r="Q200" s="296">
        <f t="shared" si="52"/>
      </c>
      <c r="R200" s="296">
        <f t="shared" si="65"/>
      </c>
      <c r="S200" s="297">
        <f t="shared" si="71"/>
      </c>
      <c r="T200" s="297">
        <f t="shared" si="54"/>
      </c>
      <c r="U200" s="297"/>
      <c r="V200" s="297"/>
      <c r="W200" s="296">
        <f t="shared" si="72"/>
      </c>
      <c r="X200" s="297"/>
      <c r="Y200" s="297"/>
      <c r="Z200" s="297"/>
      <c r="AA200" s="297"/>
      <c r="AB200" s="297"/>
      <c r="AC200" s="296">
        <f t="shared" si="56"/>
      </c>
      <c r="AE200" s="211">
        <f t="shared" si="66"/>
      </c>
      <c r="AG200" s="297">
        <f t="shared" si="73"/>
      </c>
      <c r="AH200" s="297">
        <f t="shared" si="76"/>
      </c>
      <c r="AI200" s="297">
        <f t="shared" si="76"/>
      </c>
      <c r="AJ200" s="297">
        <f t="shared" si="76"/>
      </c>
      <c r="AK200" s="297">
        <f t="shared" si="76"/>
      </c>
    </row>
    <row r="201" spans="1:37" s="211" customFormat="1" ht="13.5" customHeight="1">
      <c r="A201" s="211">
        <f t="shared" si="67"/>
        <v>192</v>
      </c>
      <c r="C201" s="296">
        <f t="shared" si="58"/>
      </c>
      <c r="D201" s="296">
        <f t="shared" si="59"/>
      </c>
      <c r="E201" s="296">
        <f t="shared" si="60"/>
      </c>
      <c r="F201" s="297"/>
      <c r="G201" s="296">
        <f t="shared" si="61"/>
      </c>
      <c r="H201" s="297">
        <f t="shared" si="62"/>
      </c>
      <c r="I201" s="297">
        <f t="shared" si="63"/>
      </c>
      <c r="J201" s="297">
        <f t="shared" si="64"/>
      </c>
      <c r="K201" s="297"/>
      <c r="L201" s="297"/>
      <c r="M201" s="297"/>
      <c r="N201" s="297">
        <f t="shared" si="75"/>
      </c>
      <c r="O201" s="297">
        <f t="shared" si="75"/>
      </c>
      <c r="P201" s="297"/>
      <c r="Q201" s="296">
        <f t="shared" si="52"/>
      </c>
      <c r="R201" s="296">
        <f t="shared" si="65"/>
      </c>
      <c r="S201" s="297">
        <f t="shared" si="71"/>
      </c>
      <c r="T201" s="297">
        <f t="shared" si="54"/>
      </c>
      <c r="U201" s="297"/>
      <c r="V201" s="297"/>
      <c r="W201" s="296">
        <f t="shared" si="72"/>
      </c>
      <c r="X201" s="297"/>
      <c r="Y201" s="297"/>
      <c r="Z201" s="297"/>
      <c r="AA201" s="297"/>
      <c r="AB201" s="297"/>
      <c r="AC201" s="296">
        <f t="shared" si="56"/>
      </c>
      <c r="AE201" s="211">
        <f t="shared" si="66"/>
      </c>
      <c r="AG201" s="297">
        <f t="shared" si="73"/>
      </c>
      <c r="AH201" s="297">
        <f t="shared" si="76"/>
      </c>
      <c r="AI201" s="297">
        <f t="shared" si="76"/>
      </c>
      <c r="AJ201" s="297">
        <f t="shared" si="76"/>
      </c>
      <c r="AK201" s="297">
        <f t="shared" si="76"/>
      </c>
    </row>
    <row r="202" spans="1:37" s="211" customFormat="1" ht="13.5" customHeight="1">
      <c r="A202" s="211">
        <f t="shared" si="67"/>
        <v>193</v>
      </c>
      <c r="C202" s="296">
        <f t="shared" si="58"/>
      </c>
      <c r="D202" s="296">
        <f t="shared" si="59"/>
      </c>
      <c r="E202" s="296">
        <f t="shared" si="60"/>
      </c>
      <c r="F202" s="297"/>
      <c r="G202" s="296">
        <f t="shared" si="61"/>
      </c>
      <c r="H202" s="297">
        <f t="shared" si="62"/>
      </c>
      <c r="I202" s="297">
        <f t="shared" si="63"/>
      </c>
      <c r="J202" s="297">
        <f t="shared" si="64"/>
      </c>
      <c r="K202" s="297"/>
      <c r="L202" s="297"/>
      <c r="M202" s="297"/>
      <c r="N202" s="297">
        <f t="shared" si="75"/>
      </c>
      <c r="O202" s="297">
        <f t="shared" si="75"/>
      </c>
      <c r="P202" s="297"/>
      <c r="Q202" s="296">
        <f aca="true" t="shared" si="77" ref="Q202:Q209">IF($AG202="","",Q$7)</f>
      </c>
      <c r="R202" s="296">
        <f t="shared" si="65"/>
      </c>
      <c r="S202" s="297">
        <f aca="true" t="shared" si="78" ref="S202:S209">IF(AE202="","",IF(W$6=1,0,IF(VLOOKUP($AE202,選手,S$7,FALSE)="","●",IF(ISERROR(VLOOKUP($AE202,選手,S$7,FALSE))=TRUE,"●",VLOOKUP($AE202,選手,S$7,FALSE)))))</f>
      </c>
      <c r="T202" s="297">
        <f aca="true" t="shared" si="79" ref="T202:T209">IF(AE202="","",IF(W$6=1,IF(VLOOKUP($AE202,選手,T$7,FALSE)="","●",IF(ISERROR(VALUE(VLOOKUP($AE202,選手,T$7,FALSE)))=TRUE,"●",VLOOKUP($AE202,選手,T$7,FALSE))),IF(S202="","●",IF(ISERROR(VLOOKUP(S202,年齢,2,FALSE))=TRUE,"●",VLOOKUP(S202,年齢,2,FALSE)))))</f>
      </c>
      <c r="U202" s="297"/>
      <c r="V202" s="297"/>
      <c r="W202" s="296">
        <f aca="true" t="shared" si="80" ref="W202:W209">IF(ISERROR(VLOOKUP($AE202,選手,W$7,FALSE))=TRUE,"",IF(VLOOKUP($AE202,選手,W$7,FALSE)="","",VLOOKUP($AE202,選手,W$7,FALSE)))</f>
      </c>
      <c r="X202" s="297"/>
      <c r="Y202" s="297"/>
      <c r="Z202" s="297"/>
      <c r="AA202" s="297"/>
      <c r="AB202" s="297"/>
      <c r="AC202" s="296">
        <f aca="true" t="shared" si="81" ref="AC202:AC209">IF($AG202="","",AC$7)</f>
      </c>
      <c r="AE202" s="211">
        <f t="shared" si="66"/>
      </c>
      <c r="AG202" s="297">
        <f aca="true" t="shared" si="82" ref="AG202:AG209">IF(ISERROR(VLOOKUP($AE202,選手,AG$8,FALSE))=TRUE,"",IF(VLOOKUP($AE202,選手,AG$8,FALSE)="","",VLOOKUP($AE202,選手,AG$8,FALSE)))</f>
      </c>
      <c r="AH202" s="297">
        <f t="shared" si="76"/>
      </c>
      <c r="AI202" s="297">
        <f t="shared" si="76"/>
      </c>
      <c r="AJ202" s="297">
        <f t="shared" si="76"/>
      </c>
      <c r="AK202" s="297">
        <f t="shared" si="76"/>
      </c>
    </row>
    <row r="203" spans="1:37" s="211" customFormat="1" ht="13.5" customHeight="1">
      <c r="A203" s="211">
        <f t="shared" si="67"/>
        <v>194</v>
      </c>
      <c r="C203" s="296">
        <f aca="true" t="shared" si="83" ref="C203:C209">IF(AG203="","",IF(AG203=1,"男","女"))</f>
      </c>
      <c r="D203" s="296">
        <f aca="true" t="shared" si="84" ref="D203:D209">IF($AG203="","",VALUE(LEFT($AI203,D$7)))</f>
      </c>
      <c r="E203" s="296">
        <f aca="true" t="shared" si="85" ref="E203:E209">IF($AG203="","",RIGHT($AI203,E$7))</f>
      </c>
      <c r="F203" s="297"/>
      <c r="G203" s="296">
        <f aca="true" t="shared" si="86" ref="G203:G209">IF($AG203="","",IF(AJ203="","",$AJ203))</f>
      </c>
      <c r="H203" s="297">
        <f aca="true" t="shared" si="87" ref="H203:H209">IF($AG203="","",IF(I$6="",IF(I$4="","",I$4),I$6))</f>
      </c>
      <c r="I203" s="297">
        <f aca="true" t="shared" si="88" ref="I203:I209">IF($AG203="","",IF(I$6="",IF(I$4="","",I$4),I$6))&amp;IF(AK203="","",AK203)</f>
      </c>
      <c r="J203" s="297">
        <f aca="true" t="shared" si="89" ref="J203:J209">IF($AG203="","",IF(J$6="",IF(J$4="","",J$4),J$6))&amp;IF(AK203="","",AK203)</f>
      </c>
      <c r="K203" s="297"/>
      <c r="L203" s="297"/>
      <c r="M203" s="297"/>
      <c r="N203" s="297">
        <f t="shared" si="75"/>
      </c>
      <c r="O203" s="297">
        <f t="shared" si="75"/>
      </c>
      <c r="P203" s="297"/>
      <c r="Q203" s="296">
        <f t="shared" si="77"/>
      </c>
      <c r="R203" s="296">
        <f aca="true" t="shared" si="90" ref="R203:R209">IF($AG203="","",IF(T$5="",IF(T$4="","",T$4),T$5))</f>
      </c>
      <c r="S203" s="297">
        <f t="shared" si="78"/>
      </c>
      <c r="T203" s="297">
        <f t="shared" si="79"/>
      </c>
      <c r="U203" s="297"/>
      <c r="V203" s="297"/>
      <c r="W203" s="296">
        <f t="shared" si="80"/>
      </c>
      <c r="X203" s="297"/>
      <c r="Y203" s="297"/>
      <c r="Z203" s="297"/>
      <c r="AA203" s="297"/>
      <c r="AB203" s="297"/>
      <c r="AC203" s="296">
        <f t="shared" si="81"/>
      </c>
      <c r="AE203" s="211">
        <f aca="true" t="shared" si="91" ref="AE203:AE209">IF(AH203="","",AH203)</f>
      </c>
      <c r="AG203" s="297">
        <f t="shared" si="82"/>
      </c>
      <c r="AH203" s="297">
        <f t="shared" si="76"/>
      </c>
      <c r="AI203" s="297">
        <f t="shared" si="76"/>
      </c>
      <c r="AJ203" s="297">
        <f t="shared" si="76"/>
      </c>
      <c r="AK203" s="297">
        <f t="shared" si="76"/>
      </c>
    </row>
    <row r="204" spans="1:37" s="211" customFormat="1" ht="13.5" customHeight="1">
      <c r="A204" s="211">
        <f aca="true" t="shared" si="92" ref="A204:A209">A203+1</f>
        <v>195</v>
      </c>
      <c r="C204" s="296">
        <f t="shared" si="83"/>
      </c>
      <c r="D204" s="296">
        <f t="shared" si="84"/>
      </c>
      <c r="E204" s="296">
        <f t="shared" si="85"/>
      </c>
      <c r="F204" s="297"/>
      <c r="G204" s="296">
        <f t="shared" si="86"/>
      </c>
      <c r="H204" s="297">
        <f t="shared" si="87"/>
      </c>
      <c r="I204" s="297">
        <f t="shared" si="88"/>
      </c>
      <c r="J204" s="297">
        <f t="shared" si="89"/>
      </c>
      <c r="K204" s="297"/>
      <c r="L204" s="297"/>
      <c r="M204" s="297"/>
      <c r="N204" s="297">
        <f t="shared" si="75"/>
      </c>
      <c r="O204" s="297">
        <f t="shared" si="75"/>
      </c>
      <c r="P204" s="297"/>
      <c r="Q204" s="296">
        <f t="shared" si="77"/>
      </c>
      <c r="R204" s="296">
        <f t="shared" si="90"/>
      </c>
      <c r="S204" s="297">
        <f t="shared" si="78"/>
      </c>
      <c r="T204" s="297">
        <f t="shared" si="79"/>
      </c>
      <c r="U204" s="297"/>
      <c r="V204" s="297"/>
      <c r="W204" s="296">
        <f t="shared" si="80"/>
      </c>
      <c r="X204" s="297"/>
      <c r="Y204" s="297"/>
      <c r="Z204" s="297"/>
      <c r="AA204" s="297"/>
      <c r="AB204" s="297"/>
      <c r="AC204" s="296">
        <f t="shared" si="81"/>
      </c>
      <c r="AE204" s="211">
        <f t="shared" si="91"/>
      </c>
      <c r="AG204" s="297">
        <f t="shared" si="82"/>
      </c>
      <c r="AH204" s="297">
        <f t="shared" si="76"/>
      </c>
      <c r="AI204" s="297">
        <f t="shared" si="76"/>
      </c>
      <c r="AJ204" s="297">
        <f t="shared" si="76"/>
      </c>
      <c r="AK204" s="297">
        <f t="shared" si="76"/>
      </c>
    </row>
    <row r="205" spans="1:37" s="211" customFormat="1" ht="13.5" customHeight="1">
      <c r="A205" s="211">
        <f t="shared" si="92"/>
        <v>196</v>
      </c>
      <c r="C205" s="296">
        <f t="shared" si="83"/>
      </c>
      <c r="D205" s="296">
        <f t="shared" si="84"/>
      </c>
      <c r="E205" s="296">
        <f t="shared" si="85"/>
      </c>
      <c r="F205" s="297"/>
      <c r="G205" s="296">
        <f t="shared" si="86"/>
      </c>
      <c r="H205" s="297">
        <f t="shared" si="87"/>
      </c>
      <c r="I205" s="297">
        <f t="shared" si="88"/>
      </c>
      <c r="J205" s="297">
        <f t="shared" si="89"/>
      </c>
      <c r="K205" s="297"/>
      <c r="L205" s="297"/>
      <c r="M205" s="297"/>
      <c r="N205" s="297">
        <f t="shared" si="75"/>
      </c>
      <c r="O205" s="297">
        <f t="shared" si="75"/>
      </c>
      <c r="P205" s="297"/>
      <c r="Q205" s="296">
        <f t="shared" si="77"/>
      </c>
      <c r="R205" s="296">
        <f t="shared" si="90"/>
      </c>
      <c r="S205" s="297">
        <f t="shared" si="78"/>
      </c>
      <c r="T205" s="297">
        <f t="shared" si="79"/>
      </c>
      <c r="U205" s="297"/>
      <c r="V205" s="297"/>
      <c r="W205" s="296">
        <f t="shared" si="80"/>
      </c>
      <c r="X205" s="297"/>
      <c r="Y205" s="297"/>
      <c r="Z205" s="297"/>
      <c r="AA205" s="297"/>
      <c r="AB205" s="297"/>
      <c r="AC205" s="296">
        <f t="shared" si="81"/>
      </c>
      <c r="AE205" s="211">
        <f t="shared" si="91"/>
      </c>
      <c r="AG205" s="297">
        <f t="shared" si="82"/>
      </c>
      <c r="AH205" s="297">
        <f t="shared" si="76"/>
      </c>
      <c r="AI205" s="297">
        <f t="shared" si="76"/>
      </c>
      <c r="AJ205" s="297">
        <f t="shared" si="76"/>
      </c>
      <c r="AK205" s="297">
        <f t="shared" si="76"/>
      </c>
    </row>
    <row r="206" spans="1:37" s="211" customFormat="1" ht="13.5" customHeight="1">
      <c r="A206" s="211">
        <f t="shared" si="92"/>
        <v>197</v>
      </c>
      <c r="C206" s="296">
        <f t="shared" si="83"/>
      </c>
      <c r="D206" s="296">
        <f t="shared" si="84"/>
      </c>
      <c r="E206" s="296">
        <f t="shared" si="85"/>
      </c>
      <c r="F206" s="297"/>
      <c r="G206" s="296">
        <f t="shared" si="86"/>
      </c>
      <c r="H206" s="297">
        <f t="shared" si="87"/>
      </c>
      <c r="I206" s="297">
        <f t="shared" si="88"/>
      </c>
      <c r="J206" s="297">
        <f t="shared" si="89"/>
      </c>
      <c r="K206" s="297"/>
      <c r="L206" s="297"/>
      <c r="M206" s="297"/>
      <c r="N206" s="297">
        <f t="shared" si="75"/>
      </c>
      <c r="O206" s="297">
        <f t="shared" si="75"/>
      </c>
      <c r="P206" s="297"/>
      <c r="Q206" s="296">
        <f t="shared" si="77"/>
      </c>
      <c r="R206" s="296">
        <f t="shared" si="90"/>
      </c>
      <c r="S206" s="297">
        <f t="shared" si="78"/>
      </c>
      <c r="T206" s="297">
        <f t="shared" si="79"/>
      </c>
      <c r="U206" s="297"/>
      <c r="V206" s="297"/>
      <c r="W206" s="296">
        <f t="shared" si="80"/>
      </c>
      <c r="X206" s="297"/>
      <c r="Y206" s="297"/>
      <c r="Z206" s="297"/>
      <c r="AA206" s="297"/>
      <c r="AB206" s="297"/>
      <c r="AC206" s="296">
        <f t="shared" si="81"/>
      </c>
      <c r="AE206" s="211">
        <f t="shared" si="91"/>
      </c>
      <c r="AG206" s="297">
        <f t="shared" si="82"/>
      </c>
      <c r="AH206" s="297">
        <f t="shared" si="76"/>
      </c>
      <c r="AI206" s="297">
        <f t="shared" si="76"/>
      </c>
      <c r="AJ206" s="297">
        <f t="shared" si="76"/>
      </c>
      <c r="AK206" s="297">
        <f t="shared" si="76"/>
      </c>
    </row>
    <row r="207" spans="1:37" s="211" customFormat="1" ht="13.5" customHeight="1">
      <c r="A207" s="211">
        <f t="shared" si="92"/>
        <v>198</v>
      </c>
      <c r="C207" s="296">
        <f t="shared" si="83"/>
      </c>
      <c r="D207" s="296">
        <f t="shared" si="84"/>
      </c>
      <c r="E207" s="296">
        <f t="shared" si="85"/>
      </c>
      <c r="F207" s="297"/>
      <c r="G207" s="296">
        <f t="shared" si="86"/>
      </c>
      <c r="H207" s="297">
        <f t="shared" si="87"/>
      </c>
      <c r="I207" s="297">
        <f t="shared" si="88"/>
      </c>
      <c r="J207" s="297">
        <f t="shared" si="89"/>
      </c>
      <c r="K207" s="297"/>
      <c r="L207" s="297"/>
      <c r="M207" s="297"/>
      <c r="N207" s="297">
        <f t="shared" si="75"/>
      </c>
      <c r="O207" s="297">
        <f t="shared" si="75"/>
      </c>
      <c r="P207" s="297"/>
      <c r="Q207" s="296">
        <f t="shared" si="77"/>
      </c>
      <c r="R207" s="296">
        <f t="shared" si="90"/>
      </c>
      <c r="S207" s="297">
        <f t="shared" si="78"/>
      </c>
      <c r="T207" s="297">
        <f t="shared" si="79"/>
      </c>
      <c r="U207" s="297"/>
      <c r="V207" s="297"/>
      <c r="W207" s="296">
        <f t="shared" si="80"/>
      </c>
      <c r="X207" s="297"/>
      <c r="Y207" s="297"/>
      <c r="Z207" s="297"/>
      <c r="AA207" s="297"/>
      <c r="AB207" s="297"/>
      <c r="AC207" s="296">
        <f t="shared" si="81"/>
      </c>
      <c r="AE207" s="211">
        <f t="shared" si="91"/>
      </c>
      <c r="AG207" s="297">
        <f t="shared" si="82"/>
      </c>
      <c r="AH207" s="297">
        <f t="shared" si="76"/>
      </c>
      <c r="AI207" s="297">
        <f t="shared" si="76"/>
      </c>
      <c r="AJ207" s="297">
        <f t="shared" si="76"/>
      </c>
      <c r="AK207" s="297">
        <f t="shared" si="76"/>
      </c>
    </row>
    <row r="208" spans="1:37" s="211" customFormat="1" ht="13.5" customHeight="1">
      <c r="A208" s="211">
        <f t="shared" si="92"/>
        <v>199</v>
      </c>
      <c r="C208" s="296">
        <f t="shared" si="83"/>
      </c>
      <c r="D208" s="296">
        <f t="shared" si="84"/>
      </c>
      <c r="E208" s="296">
        <f t="shared" si="85"/>
      </c>
      <c r="F208" s="297"/>
      <c r="G208" s="296">
        <f t="shared" si="86"/>
      </c>
      <c r="H208" s="297">
        <f t="shared" si="87"/>
      </c>
      <c r="I208" s="297">
        <f t="shared" si="88"/>
      </c>
      <c r="J208" s="297">
        <f t="shared" si="89"/>
      </c>
      <c r="K208" s="297"/>
      <c r="L208" s="297"/>
      <c r="M208" s="297"/>
      <c r="N208" s="297">
        <f t="shared" si="75"/>
      </c>
      <c r="O208" s="297">
        <f t="shared" si="75"/>
      </c>
      <c r="P208" s="297"/>
      <c r="Q208" s="296">
        <f t="shared" si="77"/>
      </c>
      <c r="R208" s="296">
        <f t="shared" si="90"/>
      </c>
      <c r="S208" s="297">
        <f t="shared" si="78"/>
      </c>
      <c r="T208" s="297">
        <f t="shared" si="79"/>
      </c>
      <c r="U208" s="297"/>
      <c r="V208" s="297"/>
      <c r="W208" s="296">
        <f t="shared" si="80"/>
      </c>
      <c r="X208" s="297"/>
      <c r="Y208" s="297"/>
      <c r="Z208" s="297"/>
      <c r="AA208" s="297"/>
      <c r="AB208" s="297"/>
      <c r="AC208" s="296">
        <f t="shared" si="81"/>
      </c>
      <c r="AE208" s="211">
        <f t="shared" si="91"/>
      </c>
      <c r="AG208" s="297">
        <f t="shared" si="82"/>
      </c>
      <c r="AH208" s="297">
        <f t="shared" si="76"/>
      </c>
      <c r="AI208" s="297">
        <f t="shared" si="76"/>
      </c>
      <c r="AJ208" s="297">
        <f t="shared" si="76"/>
      </c>
      <c r="AK208" s="297">
        <f t="shared" si="76"/>
      </c>
    </row>
    <row r="209" spans="1:37" s="211" customFormat="1" ht="13.5" customHeight="1">
      <c r="A209" s="211">
        <f t="shared" si="92"/>
        <v>200</v>
      </c>
      <c r="C209" s="296">
        <f t="shared" si="83"/>
      </c>
      <c r="D209" s="296">
        <f t="shared" si="84"/>
      </c>
      <c r="E209" s="296">
        <f t="shared" si="85"/>
      </c>
      <c r="F209" s="297"/>
      <c r="G209" s="296">
        <f t="shared" si="86"/>
      </c>
      <c r="H209" s="297">
        <f t="shared" si="87"/>
      </c>
      <c r="I209" s="297">
        <f t="shared" si="88"/>
      </c>
      <c r="J209" s="297">
        <f t="shared" si="89"/>
      </c>
      <c r="K209" s="297"/>
      <c r="L209" s="297"/>
      <c r="M209" s="297"/>
      <c r="N209" s="297">
        <f t="shared" si="75"/>
      </c>
      <c r="O209" s="297">
        <f t="shared" si="75"/>
      </c>
      <c r="P209" s="297"/>
      <c r="Q209" s="296">
        <f t="shared" si="77"/>
      </c>
      <c r="R209" s="296">
        <f t="shared" si="90"/>
      </c>
      <c r="S209" s="297">
        <f t="shared" si="78"/>
      </c>
      <c r="T209" s="297">
        <f t="shared" si="79"/>
      </c>
      <c r="U209" s="297"/>
      <c r="V209" s="297"/>
      <c r="W209" s="296">
        <f t="shared" si="80"/>
      </c>
      <c r="X209" s="297"/>
      <c r="Y209" s="297"/>
      <c r="Z209" s="297"/>
      <c r="AA209" s="297"/>
      <c r="AB209" s="297"/>
      <c r="AC209" s="296">
        <f t="shared" si="81"/>
      </c>
      <c r="AE209" s="211">
        <f t="shared" si="91"/>
      </c>
      <c r="AG209" s="297">
        <f t="shared" si="82"/>
      </c>
      <c r="AH209" s="297">
        <f t="shared" si="76"/>
      </c>
      <c r="AI209" s="297">
        <f t="shared" si="76"/>
      </c>
      <c r="AJ209" s="297">
        <f t="shared" si="76"/>
      </c>
      <c r="AK209" s="297">
        <f t="shared" si="76"/>
      </c>
    </row>
  </sheetData>
  <sheetProtection sheet="1" selectLockedCells="1"/>
  <mergeCells count="8">
    <mergeCell ref="G5:J5"/>
    <mergeCell ref="K5:M5"/>
    <mergeCell ref="R5:S5"/>
    <mergeCell ref="K3:M3"/>
    <mergeCell ref="R3:S3"/>
    <mergeCell ref="G4:H4"/>
    <mergeCell ref="K4:M4"/>
    <mergeCell ref="R4:S4"/>
  </mergeCells>
  <dataValidations count="2">
    <dataValidation type="list" allowBlank="1" showInputMessage="1" showErrorMessage="1" sqref="G5:J5">
      <formula1>所属</formula1>
    </dataValidation>
    <dataValidation type="list" allowBlank="1" showInputMessage="1" showErrorMessage="1" sqref="R5:S5">
      <formula1>カテゴリー2</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B1:AM70"/>
  <sheetViews>
    <sheetView zoomScalePageLayoutView="0" workbookViewId="0" topLeftCell="A1">
      <pane ySplit="4320" topLeftCell="A30" activePane="topLeft" state="split"/>
      <selection pane="topLeft" activeCell="C2" sqref="C2"/>
      <selection pane="bottomLeft" activeCell="AI34" sqref="AI34"/>
    </sheetView>
  </sheetViews>
  <sheetFormatPr defaultColWidth="9.00390625" defaultRowHeight="13.5"/>
  <cols>
    <col min="1" max="1" width="9.00390625" style="233" customWidth="1"/>
    <col min="2" max="2" width="2.375" style="211" customWidth="1"/>
    <col min="3" max="3" width="2.625" style="231" customWidth="1"/>
    <col min="4" max="4" width="2.625" style="230" customWidth="1"/>
    <col min="5" max="5" width="4.00390625" style="211" customWidth="1"/>
    <col min="6" max="6" width="2.625" style="231" customWidth="1"/>
    <col min="7" max="7" width="2.50390625" style="232" customWidth="1"/>
    <col min="8" max="8" width="4.50390625" style="211" customWidth="1"/>
    <col min="9" max="9" width="9.125" style="233" customWidth="1"/>
    <col min="10" max="10" width="8.25390625" style="233" customWidth="1"/>
    <col min="11" max="11" width="4.375" style="231" customWidth="1"/>
    <col min="12" max="13" width="2.625" style="231" customWidth="1"/>
    <col min="14" max="14" width="3.125" style="233" customWidth="1"/>
    <col min="15" max="16" width="2.875" style="233" customWidth="1"/>
    <col min="17" max="17" width="3.125" style="233" customWidth="1"/>
    <col min="18" max="19" width="2.75390625" style="233" customWidth="1"/>
    <col min="20" max="20" width="4.00390625" style="233" customWidth="1"/>
    <col min="21" max="21" width="2.625" style="233" customWidth="1"/>
    <col min="22" max="22" width="1.4921875" style="0" customWidth="1"/>
    <col min="23" max="23" width="3.00390625" style="233" customWidth="1"/>
    <col min="24" max="24" width="6.75390625" style="233" customWidth="1"/>
    <col min="25" max="25" width="3.00390625" style="233" customWidth="1"/>
    <col min="26" max="26" width="6.75390625" style="233" customWidth="1"/>
    <col min="27" max="27" width="2.125" style="211" customWidth="1"/>
    <col min="28" max="29" width="3.125" style="233" customWidth="1"/>
    <col min="30" max="30" width="6.25390625" style="233" customWidth="1"/>
    <col min="31" max="31" width="3.625" style="233" customWidth="1"/>
    <col min="32" max="32" width="6.25390625" style="233" customWidth="1"/>
    <col min="33" max="33" width="3.625" style="233" customWidth="1"/>
    <col min="34" max="34" width="2.625" style="211" customWidth="1"/>
    <col min="35" max="36" width="3.875" style="233" customWidth="1"/>
    <col min="37" max="37" width="2.00390625" style="233" customWidth="1"/>
    <col min="38" max="39" width="4.375" style="233" customWidth="1"/>
    <col min="40" max="16384" width="9.00390625" style="233" customWidth="1"/>
  </cols>
  <sheetData>
    <row r="1" ht="13.5">
      <c r="C1" s="344" t="s">
        <v>418</v>
      </c>
    </row>
    <row r="3" spans="3:33" ht="13.5">
      <c r="C3" s="533" t="s">
        <v>131</v>
      </c>
      <c r="D3" s="533"/>
      <c r="E3" s="533"/>
      <c r="F3" s="533"/>
      <c r="G3" s="533"/>
      <c r="H3" s="533"/>
      <c r="I3" s="231" t="s">
        <v>3</v>
      </c>
      <c r="J3" s="533" t="s">
        <v>132</v>
      </c>
      <c r="K3" s="533"/>
      <c r="L3" s="533" t="s">
        <v>133</v>
      </c>
      <c r="M3" s="533"/>
      <c r="N3" s="533"/>
      <c r="O3" s="533"/>
      <c r="P3" s="533"/>
      <c r="Q3" s="533"/>
      <c r="R3" s="533"/>
      <c r="S3" s="533"/>
      <c r="W3" s="533" t="s">
        <v>134</v>
      </c>
      <c r="X3" s="533"/>
      <c r="Y3" s="533"/>
      <c r="Z3" s="533"/>
      <c r="AB3" s="533" t="s">
        <v>355</v>
      </c>
      <c r="AC3" s="533"/>
      <c r="AD3" s="533" t="s">
        <v>340</v>
      </c>
      <c r="AE3" s="533"/>
      <c r="AF3" s="533"/>
      <c r="AG3" s="533"/>
    </row>
    <row r="4" spans="3:29" ht="13.5">
      <c r="C4" s="533" t="s">
        <v>45</v>
      </c>
      <c r="D4" s="533"/>
      <c r="E4" s="533"/>
      <c r="F4" s="533" t="s">
        <v>46</v>
      </c>
      <c r="G4" s="533"/>
      <c r="H4" s="533"/>
      <c r="L4" s="231" t="s">
        <v>135</v>
      </c>
      <c r="M4" s="231" t="s">
        <v>136</v>
      </c>
      <c r="N4" s="233" t="s">
        <v>137</v>
      </c>
      <c r="W4" s="533" t="s">
        <v>45</v>
      </c>
      <c r="X4" s="533"/>
      <c r="Y4" s="533" t="s">
        <v>46</v>
      </c>
      <c r="Z4" s="533"/>
      <c r="AB4" s="231" t="s">
        <v>135</v>
      </c>
      <c r="AC4" s="231" t="s">
        <v>136</v>
      </c>
    </row>
    <row r="5" spans="3:39" ht="13.5">
      <c r="C5" s="234"/>
      <c r="D5" s="235">
        <f>IF(L5="","","●")</f>
      </c>
      <c r="E5" s="236">
        <f>IF(C5="","",IF(L5="","",IF(R5=0,"",SUM(R$5:R5))))</f>
      </c>
      <c r="F5" s="237"/>
      <c r="G5" s="238">
        <f>IF(M5="","","●")</f>
      </c>
      <c r="H5" s="239">
        <f>IF(F5="","",IF(M5="","",IF(S5=0,"",SUM(S$5:S5))))</f>
      </c>
      <c r="I5" s="240" t="s">
        <v>61</v>
      </c>
      <c r="J5" s="241" t="s">
        <v>62</v>
      </c>
      <c r="K5" s="242"/>
      <c r="L5" s="234"/>
      <c r="M5" s="237"/>
      <c r="N5" s="241">
        <v>1</v>
      </c>
      <c r="O5" s="243">
        <f>IF(L5="","",IF(C5="","",SUM(R$5:R5)))</f>
      </c>
      <c r="P5" s="244">
        <f>IF(M5="","",IF(F5="","",SUM(S$5:S5)))</f>
      </c>
      <c r="Q5" s="241">
        <v>1</v>
      </c>
      <c r="R5" s="243">
        <f>IF(L5="","",IF(C5=1,Q5,0))</f>
      </c>
      <c r="S5" s="244">
        <f>IF(M5="","",IF(F5=1,Q5,0))</f>
      </c>
      <c r="T5" s="241">
        <v>0</v>
      </c>
      <c r="U5" s="241"/>
      <c r="V5" s="241"/>
      <c r="W5" s="243">
        <f aca="true" t="shared" si="0" ref="W5:W60">IF(L5="","",IF(O5="","",IF(T5=0,O5,O5*100+U5)))</f>
      </c>
      <c r="X5" s="243">
        <f>IF(AB5="","",AB5&amp;":"&amp;AD5)</f>
      </c>
      <c r="Y5" s="244">
        <f>IF(M5="","",IF(P5="","",IF(T5=0,P5,P5*100+U5)))</f>
      </c>
      <c r="Z5" s="244">
        <f>IF(AC5="","",AC5&amp;":"&amp;AD5)</f>
      </c>
      <c r="AB5" s="298"/>
      <c r="AC5" s="299"/>
      <c r="AD5" s="240" t="s">
        <v>341</v>
      </c>
      <c r="AE5"/>
      <c r="AF5"/>
      <c r="AG5"/>
      <c r="AI5">
        <v>1</v>
      </c>
      <c r="AJ5" t="s">
        <v>101</v>
      </c>
      <c r="AL5" s="233">
        <v>1</v>
      </c>
      <c r="AM5" s="233">
        <v>19</v>
      </c>
    </row>
    <row r="6" spans="3:39" ht="13.5">
      <c r="C6" s="246">
        <v>1</v>
      </c>
      <c r="D6" s="247" t="str">
        <f aca="true" t="shared" si="1" ref="D6:D60">IF(L6="","","●")</f>
        <v>●</v>
      </c>
      <c r="E6" s="248">
        <f>IF(C6="","",IF(L6="","",IF(R6=0,"",SUM(R$5:R6))))</f>
        <v>1</v>
      </c>
      <c r="F6" s="249">
        <v>1</v>
      </c>
      <c r="G6" s="250" t="str">
        <f aca="true" t="shared" si="2" ref="G6:G60">IF(M6="","","●")</f>
        <v>●</v>
      </c>
      <c r="H6" s="251">
        <f>IF(F6="","",IF(M6="","",IF(S6=0,"",SUM(S$5:S6))))</f>
        <v>1</v>
      </c>
      <c r="I6" s="252" t="s">
        <v>61</v>
      </c>
      <c r="J6" s="253" t="s">
        <v>63</v>
      </c>
      <c r="K6" s="254"/>
      <c r="L6" s="246">
        <v>1</v>
      </c>
      <c r="M6" s="249">
        <v>1</v>
      </c>
      <c r="N6" s="255">
        <v>1</v>
      </c>
      <c r="O6" s="256">
        <f>IF(L6="","",IF(C6="","",SUM(R$5:R6)))</f>
        <v>1</v>
      </c>
      <c r="P6" s="257">
        <f>IF(M6="","",IF(F6="","",SUM(S$5:S6)))</f>
        <v>1</v>
      </c>
      <c r="Q6" s="255">
        <v>1</v>
      </c>
      <c r="R6" s="256">
        <f aca="true" t="shared" si="3" ref="R6:R60">IF(L6="","",IF(C6=1,Q6,0))</f>
        <v>1</v>
      </c>
      <c r="S6" s="257">
        <f aca="true" t="shared" si="4" ref="S6:S60">IF(M6="","",IF(F6=1,Q6,0))</f>
        <v>1</v>
      </c>
      <c r="T6" s="255">
        <v>0</v>
      </c>
      <c r="U6" s="255"/>
      <c r="V6" s="255"/>
      <c r="W6" s="243">
        <f t="shared" si="0"/>
        <v>1</v>
      </c>
      <c r="X6" s="243" t="str">
        <f aca="true" t="shared" si="5" ref="X6:X60">IF(AB6="","",AB6&amp;":"&amp;AD6)</f>
        <v>00:A0100</v>
      </c>
      <c r="Y6" s="244">
        <f aca="true" t="shared" si="6" ref="Y6:Y60">IF(M6="","",IF(P6="","",IF(T6=0,P6,P6*100+U6)))</f>
        <v>1</v>
      </c>
      <c r="Z6" s="244" t="str">
        <f aca="true" t="shared" si="7" ref="Z6:Z60">IF(AC6="","",AC6&amp;":"&amp;AD6)</f>
        <v>00:A0100</v>
      </c>
      <c r="AB6" s="300" t="s">
        <v>356</v>
      </c>
      <c r="AC6" s="301" t="s">
        <v>356</v>
      </c>
      <c r="AD6" s="252" t="s">
        <v>341</v>
      </c>
      <c r="AE6"/>
      <c r="AF6"/>
      <c r="AG6"/>
      <c r="AI6">
        <f>AI5+1</f>
        <v>2</v>
      </c>
      <c r="AJ6" t="s">
        <v>102</v>
      </c>
      <c r="AL6" s="233">
        <v>2</v>
      </c>
      <c r="AM6" s="233">
        <v>20</v>
      </c>
    </row>
    <row r="7" spans="3:39" ht="13.5">
      <c r="C7" s="246"/>
      <c r="D7" s="247" t="str">
        <f t="shared" si="1"/>
        <v>●</v>
      </c>
      <c r="E7" s="248">
        <f>IF(C7="","",IF(L7="","",IF(R7=0,"",SUM(R$5:R7))))</f>
      </c>
      <c r="F7" s="249"/>
      <c r="G7" s="250" t="str">
        <f t="shared" si="2"/>
        <v>●</v>
      </c>
      <c r="H7" s="251">
        <f>IF(F7="","",IF(M7="","",IF(S7=0,"",SUM(S$5:S7))))</f>
      </c>
      <c r="I7" s="252" t="s">
        <v>61</v>
      </c>
      <c r="J7" s="258" t="s">
        <v>64</v>
      </c>
      <c r="K7" s="259" t="s">
        <v>65</v>
      </c>
      <c r="L7" s="246">
        <v>1</v>
      </c>
      <c r="M7" s="249">
        <v>1</v>
      </c>
      <c r="N7" s="255">
        <v>1</v>
      </c>
      <c r="O7" s="256">
        <f>IF(L7="","",IF(C7="","",SUM(R$5:R7)))</f>
      </c>
      <c r="P7" s="257">
        <f>IF(M7="","",IF(F7="","",SUM(S$5:S7)))</f>
      </c>
      <c r="Q7" s="255">
        <v>1</v>
      </c>
      <c r="R7" s="256">
        <f t="shared" si="3"/>
        <v>0</v>
      </c>
      <c r="S7" s="257">
        <f>IF(M7="","",IF(F7=1,Q7,0))</f>
        <v>0</v>
      </c>
      <c r="T7" s="255">
        <v>1</v>
      </c>
      <c r="U7" s="255"/>
      <c r="V7" s="255"/>
      <c r="W7" s="243">
        <f t="shared" si="0"/>
      </c>
      <c r="X7" s="243" t="str">
        <f t="shared" si="5"/>
        <v>05:A0100</v>
      </c>
      <c r="Y7" s="244">
        <f t="shared" si="6"/>
      </c>
      <c r="Z7" s="244" t="str">
        <f t="shared" si="7"/>
        <v>05:A0100</v>
      </c>
      <c r="AB7" s="300" t="s">
        <v>357</v>
      </c>
      <c r="AC7" s="301" t="s">
        <v>357</v>
      </c>
      <c r="AD7" s="252" t="s">
        <v>341</v>
      </c>
      <c r="AE7"/>
      <c r="AF7"/>
      <c r="AG7"/>
      <c r="AI7">
        <f aca="true" t="shared" si="8" ref="AI7:AI30">AI6+1</f>
        <v>3</v>
      </c>
      <c r="AJ7" t="s">
        <v>103</v>
      </c>
      <c r="AL7" s="233">
        <v>3</v>
      </c>
      <c r="AM7" s="233">
        <v>21</v>
      </c>
    </row>
    <row r="8" spans="3:39" ht="13.5">
      <c r="C8" s="246"/>
      <c r="D8" s="247" t="str">
        <f t="shared" si="1"/>
        <v>●</v>
      </c>
      <c r="E8" s="248">
        <f>IF(C8="","",IF(L8="","",IF(R8=0,"",SUM(R$5:R8))))</f>
      </c>
      <c r="F8" s="249"/>
      <c r="G8" s="250" t="str">
        <f t="shared" si="2"/>
        <v>●</v>
      </c>
      <c r="H8" s="251">
        <f>IF(F8="","",IF(M8="","",IF(S8=0,"",SUM(S$5:S8))))</f>
      </c>
      <c r="I8" s="252" t="s">
        <v>61</v>
      </c>
      <c r="J8" s="258" t="s">
        <v>66</v>
      </c>
      <c r="K8" s="259" t="s">
        <v>65</v>
      </c>
      <c r="L8" s="246">
        <v>1</v>
      </c>
      <c r="M8" s="249">
        <v>1</v>
      </c>
      <c r="N8" s="255">
        <v>1</v>
      </c>
      <c r="O8" s="256">
        <f>IF(L8="","",IF(C8="","",SUM(R$5:R8)))</f>
      </c>
      <c r="P8" s="257">
        <f>IF(M8="","",IF(F8="","",SUM(S$5:S8)))</f>
      </c>
      <c r="Q8" s="255">
        <v>0</v>
      </c>
      <c r="R8" s="256">
        <f t="shared" si="3"/>
        <v>0</v>
      </c>
      <c r="S8" s="257">
        <f t="shared" si="4"/>
        <v>0</v>
      </c>
      <c r="T8" s="255">
        <v>2</v>
      </c>
      <c r="U8" s="255"/>
      <c r="V8" s="255"/>
      <c r="W8" s="243">
        <f t="shared" si="0"/>
      </c>
      <c r="X8" s="243" t="str">
        <f t="shared" si="5"/>
        <v>04:A0100</v>
      </c>
      <c r="Y8" s="244">
        <f t="shared" si="6"/>
      </c>
      <c r="Z8" s="244" t="str">
        <f t="shared" si="7"/>
        <v>04:A0100</v>
      </c>
      <c r="AB8" s="300" t="s">
        <v>358</v>
      </c>
      <c r="AC8" s="301" t="s">
        <v>358</v>
      </c>
      <c r="AD8" s="252" t="s">
        <v>341</v>
      </c>
      <c r="AE8"/>
      <c r="AF8"/>
      <c r="AG8"/>
      <c r="AI8">
        <f t="shared" si="8"/>
        <v>4</v>
      </c>
      <c r="AJ8" t="s">
        <v>104</v>
      </c>
      <c r="AL8" s="233">
        <v>4</v>
      </c>
      <c r="AM8" s="233">
        <v>22</v>
      </c>
    </row>
    <row r="9" spans="3:39" ht="13.5">
      <c r="C9" s="246"/>
      <c r="D9" s="247" t="str">
        <f t="shared" si="1"/>
        <v>●</v>
      </c>
      <c r="E9" s="248">
        <f>IF(C9="","",IF(L9="","",IF(R9=0,"",SUM(R$5:R9))))</f>
      </c>
      <c r="F9" s="249"/>
      <c r="G9" s="250" t="str">
        <f t="shared" si="2"/>
        <v>●</v>
      </c>
      <c r="H9" s="251">
        <f>IF(F9="","",IF(M9="","",IF(S9=0,"",SUM(S$5:S9))))</f>
      </c>
      <c r="I9" s="252" t="s">
        <v>61</v>
      </c>
      <c r="J9" s="260" t="s">
        <v>67</v>
      </c>
      <c r="K9" s="261" t="s">
        <v>68</v>
      </c>
      <c r="L9" s="246">
        <v>1</v>
      </c>
      <c r="M9" s="249">
        <v>1</v>
      </c>
      <c r="N9" s="255">
        <v>1</v>
      </c>
      <c r="O9" s="256">
        <f>IF(L9="","",IF(C9="","",SUM(R$5:R9)))</f>
      </c>
      <c r="P9" s="257">
        <f>IF(M9="","",IF(F9="","",SUM(S$5:S9)))</f>
      </c>
      <c r="Q9" s="255">
        <v>1</v>
      </c>
      <c r="R9" s="256">
        <f t="shared" si="3"/>
        <v>0</v>
      </c>
      <c r="S9" s="257">
        <f t="shared" si="4"/>
        <v>0</v>
      </c>
      <c r="T9" s="255">
        <v>10</v>
      </c>
      <c r="U9" s="255">
        <v>6</v>
      </c>
      <c r="V9" s="255"/>
      <c r="W9" s="243">
        <f t="shared" si="0"/>
      </c>
      <c r="X9" s="243" t="str">
        <f t="shared" si="5"/>
        <v>08:A0100</v>
      </c>
      <c r="Y9" s="244">
        <f t="shared" si="6"/>
      </c>
      <c r="Z9" s="244" t="str">
        <f t="shared" si="7"/>
        <v>08:A0100</v>
      </c>
      <c r="AB9" s="300" t="s">
        <v>359</v>
      </c>
      <c r="AC9" s="301" t="s">
        <v>359</v>
      </c>
      <c r="AD9" s="252" t="s">
        <v>341</v>
      </c>
      <c r="AE9"/>
      <c r="AF9"/>
      <c r="AG9"/>
      <c r="AI9">
        <f t="shared" si="8"/>
        <v>5</v>
      </c>
      <c r="AJ9" t="s">
        <v>105</v>
      </c>
      <c r="AL9" s="233">
        <v>5</v>
      </c>
      <c r="AM9" s="233">
        <v>23</v>
      </c>
    </row>
    <row r="10" spans="3:39" ht="13.5">
      <c r="C10" s="246"/>
      <c r="D10" s="247" t="str">
        <f t="shared" si="1"/>
        <v>●</v>
      </c>
      <c r="E10" s="248">
        <f>IF(C10="","",IF(L10="","",IF(R10=0,"",SUM(R$5:R10))))</f>
      </c>
      <c r="F10" s="249"/>
      <c r="G10" s="250" t="str">
        <f t="shared" si="2"/>
        <v>●</v>
      </c>
      <c r="H10" s="251">
        <f>IF(F10="","",IF(M10="","",IF(S10=0,"",SUM(S$5:S10))))</f>
      </c>
      <c r="I10" s="252" t="s">
        <v>61</v>
      </c>
      <c r="J10" s="260" t="s">
        <v>69</v>
      </c>
      <c r="K10" s="261" t="s">
        <v>68</v>
      </c>
      <c r="L10" s="246">
        <v>1</v>
      </c>
      <c r="M10" s="249">
        <v>1</v>
      </c>
      <c r="N10" s="255">
        <v>1</v>
      </c>
      <c r="O10" s="256">
        <f>IF(L10="","",IF(C10="","",SUM(R$5:R10)))</f>
      </c>
      <c r="P10" s="257">
        <f>IF(M10="","",IF(F10="","",SUM(S$5:S10)))</f>
      </c>
      <c r="Q10" s="255">
        <v>0</v>
      </c>
      <c r="R10" s="256">
        <f t="shared" si="3"/>
        <v>0</v>
      </c>
      <c r="S10" s="257">
        <f t="shared" si="4"/>
        <v>0</v>
      </c>
      <c r="T10" s="255">
        <v>10</v>
      </c>
      <c r="U10" s="255">
        <v>5</v>
      </c>
      <c r="V10" s="255"/>
      <c r="W10" s="243">
        <f t="shared" si="0"/>
      </c>
      <c r="X10" s="243" t="str">
        <f t="shared" si="5"/>
        <v>09:A0100</v>
      </c>
      <c r="Y10" s="244">
        <f t="shared" si="6"/>
      </c>
      <c r="Z10" s="244" t="str">
        <f t="shared" si="7"/>
        <v>09:A0100</v>
      </c>
      <c r="AB10" s="300" t="s">
        <v>360</v>
      </c>
      <c r="AC10" s="301" t="s">
        <v>360</v>
      </c>
      <c r="AD10" s="252" t="s">
        <v>341</v>
      </c>
      <c r="AE10"/>
      <c r="AF10"/>
      <c r="AG10"/>
      <c r="AI10">
        <f t="shared" si="8"/>
        <v>6</v>
      </c>
      <c r="AJ10" t="s">
        <v>106</v>
      </c>
      <c r="AL10" s="233">
        <v>6</v>
      </c>
      <c r="AM10" s="233">
        <v>24</v>
      </c>
    </row>
    <row r="11" spans="3:39" ht="13.5">
      <c r="C11" s="246"/>
      <c r="D11" s="247" t="str">
        <f t="shared" si="1"/>
        <v>●</v>
      </c>
      <c r="E11" s="248">
        <f>IF(C11="","",IF(L11="","",IF(R11=0,"",SUM(R$5:R11))))</f>
      </c>
      <c r="F11" s="249"/>
      <c r="G11" s="250" t="str">
        <f t="shared" si="2"/>
        <v>●</v>
      </c>
      <c r="H11" s="251">
        <f>IF(F11="","",IF(M11="","",IF(S11=0,"",SUM(S$5:S11))))</f>
      </c>
      <c r="I11" s="252" t="s">
        <v>61</v>
      </c>
      <c r="J11" s="260" t="s">
        <v>70</v>
      </c>
      <c r="K11" s="261" t="s">
        <v>68</v>
      </c>
      <c r="L11" s="246">
        <v>1</v>
      </c>
      <c r="M11" s="249">
        <v>1</v>
      </c>
      <c r="N11" s="255">
        <v>1</v>
      </c>
      <c r="O11" s="256">
        <f>IF(L11="","",IF(C11="","",SUM(R$5:R11)))</f>
      </c>
      <c r="P11" s="257">
        <f>IF(M11="","",IF(F11="","",SUM(S$5:S11)))</f>
      </c>
      <c r="Q11" s="255">
        <v>0</v>
      </c>
      <c r="R11" s="256">
        <f t="shared" si="3"/>
        <v>0</v>
      </c>
      <c r="S11" s="257">
        <f t="shared" si="4"/>
        <v>0</v>
      </c>
      <c r="T11" s="255">
        <v>10</v>
      </c>
      <c r="U11" s="255">
        <v>4</v>
      </c>
      <c r="V11" s="255"/>
      <c r="W11" s="243">
        <f t="shared" si="0"/>
      </c>
      <c r="X11" s="243" t="str">
        <f t="shared" si="5"/>
        <v>11:A0100</v>
      </c>
      <c r="Y11" s="244">
        <f t="shared" si="6"/>
      </c>
      <c r="Z11" s="244" t="str">
        <f t="shared" si="7"/>
        <v>11:A0100</v>
      </c>
      <c r="AB11" s="300" t="s">
        <v>361</v>
      </c>
      <c r="AC11" s="301" t="s">
        <v>361</v>
      </c>
      <c r="AD11" s="252" t="s">
        <v>341</v>
      </c>
      <c r="AE11"/>
      <c r="AF11"/>
      <c r="AG11"/>
      <c r="AI11">
        <f t="shared" si="8"/>
        <v>7</v>
      </c>
      <c r="AJ11" t="s">
        <v>107</v>
      </c>
      <c r="AL11" s="233">
        <v>7</v>
      </c>
      <c r="AM11" s="233">
        <v>25</v>
      </c>
    </row>
    <row r="12" spans="3:39" ht="13.5">
      <c r="C12" s="246"/>
      <c r="D12" s="247">
        <f t="shared" si="1"/>
      </c>
      <c r="E12" s="248">
        <f>IF(C12="","",IF(L12="","",IF(R12=0,"",SUM(R$5:R12))))</f>
      </c>
      <c r="F12" s="249"/>
      <c r="G12" s="250">
        <f t="shared" si="2"/>
      </c>
      <c r="H12" s="251">
        <f>IF(F12="","",IF(M12="","",IF(S12=0,"",SUM(S$5:S12))))</f>
      </c>
      <c r="I12" s="252" t="s">
        <v>61</v>
      </c>
      <c r="J12" s="260" t="s">
        <v>71</v>
      </c>
      <c r="K12" s="261" t="s">
        <v>68</v>
      </c>
      <c r="L12" s="246"/>
      <c r="M12" s="249"/>
      <c r="N12" s="255">
        <v>1</v>
      </c>
      <c r="O12" s="256">
        <f>IF(L12="","",IF(C12="","",SUM(R$5:R12)))</f>
      </c>
      <c r="P12" s="257">
        <f>IF(M12="","",IF(F12="","",SUM(S$5:S12)))</f>
      </c>
      <c r="Q12" s="255">
        <v>1</v>
      </c>
      <c r="R12" s="256">
        <f t="shared" si="3"/>
      </c>
      <c r="S12" s="257">
        <f t="shared" si="4"/>
      </c>
      <c r="T12" s="241">
        <v>0</v>
      </c>
      <c r="U12" s="241"/>
      <c r="V12" s="255"/>
      <c r="W12" s="243">
        <f t="shared" si="0"/>
      </c>
      <c r="X12" s="243">
        <f t="shared" si="5"/>
      </c>
      <c r="Y12" s="244">
        <f t="shared" si="6"/>
      </c>
      <c r="Z12" s="244">
        <f t="shared" si="7"/>
      </c>
      <c r="AB12" s="300"/>
      <c r="AC12" s="301"/>
      <c r="AD12" s="252" t="s">
        <v>341</v>
      </c>
      <c r="AE12"/>
      <c r="AF12"/>
      <c r="AG12"/>
      <c r="AI12">
        <f t="shared" si="8"/>
        <v>8</v>
      </c>
      <c r="AJ12" t="s">
        <v>108</v>
      </c>
      <c r="AL12" s="233">
        <v>8</v>
      </c>
      <c r="AM12" s="233">
        <v>26</v>
      </c>
    </row>
    <row r="13" spans="3:36" ht="13.5">
      <c r="C13" s="246"/>
      <c r="D13" s="247">
        <f t="shared" si="1"/>
      </c>
      <c r="E13" s="248">
        <f>IF(C13="","",IF(L13="","",IF(R13=0,"",SUM(R$5:R13))))</f>
      </c>
      <c r="F13" s="249"/>
      <c r="G13" s="250">
        <f t="shared" si="2"/>
      </c>
      <c r="H13" s="251">
        <f>IF(F13="","",IF(M13="","",IF(S13=0,"",SUM(S$5:S13))))</f>
      </c>
      <c r="I13" s="262" t="s">
        <v>72</v>
      </c>
      <c r="J13" s="255" t="s">
        <v>62</v>
      </c>
      <c r="K13" s="263"/>
      <c r="L13" s="246"/>
      <c r="M13" s="249"/>
      <c r="N13" s="255">
        <v>1</v>
      </c>
      <c r="O13" s="256">
        <f>IF(L13="","",IF(C13="","",SUM(R$5:R13)))</f>
      </c>
      <c r="P13" s="257">
        <f>IF(M13="","",IF(F13="","",SUM(S$5:S13)))</f>
      </c>
      <c r="Q13" s="255">
        <v>1</v>
      </c>
      <c r="R13" s="256">
        <f t="shared" si="3"/>
      </c>
      <c r="S13" s="257">
        <f t="shared" si="4"/>
      </c>
      <c r="T13" s="241">
        <v>0</v>
      </c>
      <c r="U13" s="241"/>
      <c r="V13" s="255"/>
      <c r="W13" s="243">
        <f t="shared" si="0"/>
      </c>
      <c r="X13" s="243">
        <f t="shared" si="5"/>
      </c>
      <c r="Y13" s="244">
        <f t="shared" si="6"/>
      </c>
      <c r="Z13" s="244">
        <f t="shared" si="7"/>
      </c>
      <c r="AB13" s="300"/>
      <c r="AC13" s="301"/>
      <c r="AD13" s="262" t="s">
        <v>362</v>
      </c>
      <c r="AE13"/>
      <c r="AF13"/>
      <c r="AG13"/>
      <c r="AI13">
        <f t="shared" si="8"/>
        <v>9</v>
      </c>
      <c r="AJ13" t="s">
        <v>109</v>
      </c>
    </row>
    <row r="14" spans="3:36" ht="13.5">
      <c r="C14" s="246"/>
      <c r="D14" s="247">
        <f t="shared" si="1"/>
      </c>
      <c r="E14" s="248">
        <f>IF(C14="","",IF(L14="","",IF(R14=0,"",SUM(R$5:R14))))</f>
      </c>
      <c r="F14" s="249"/>
      <c r="G14" s="250">
        <f t="shared" si="2"/>
      </c>
      <c r="H14" s="251">
        <f>IF(F14="","",IF(M14="","",IF(S14=0,"",SUM(S$5:S14))))</f>
      </c>
      <c r="I14" s="252" t="s">
        <v>73</v>
      </c>
      <c r="J14" s="255" t="s">
        <v>62</v>
      </c>
      <c r="K14" s="263"/>
      <c r="L14" s="246"/>
      <c r="M14" s="249"/>
      <c r="N14" s="255">
        <v>2</v>
      </c>
      <c r="O14" s="256">
        <f>IF(L14="","",IF(C14="","",SUM(R$5:R14)))</f>
      </c>
      <c r="P14" s="257">
        <f>IF(M14="","",IF(F14="","",SUM(S$5:S14)))</f>
      </c>
      <c r="Q14" s="255">
        <v>1</v>
      </c>
      <c r="R14" s="256">
        <f t="shared" si="3"/>
      </c>
      <c r="S14" s="257">
        <f t="shared" si="4"/>
      </c>
      <c r="T14" s="241">
        <v>0</v>
      </c>
      <c r="U14" s="241"/>
      <c r="V14" s="255"/>
      <c r="W14" s="243">
        <f t="shared" si="0"/>
      </c>
      <c r="X14" s="243">
        <f t="shared" si="5"/>
      </c>
      <c r="Y14" s="244">
        <f t="shared" si="6"/>
      </c>
      <c r="Z14" s="244">
        <f t="shared" si="7"/>
      </c>
      <c r="AB14" s="300"/>
      <c r="AC14" s="301"/>
      <c r="AD14" s="252" t="s">
        <v>363</v>
      </c>
      <c r="AE14"/>
      <c r="AF14"/>
      <c r="AG14"/>
      <c r="AI14">
        <f t="shared" si="8"/>
        <v>10</v>
      </c>
      <c r="AJ14" t="s">
        <v>110</v>
      </c>
    </row>
    <row r="15" spans="3:36" ht="13.5">
      <c r="C15" s="246">
        <v>1</v>
      </c>
      <c r="D15" s="247" t="str">
        <f t="shared" si="1"/>
        <v>●</v>
      </c>
      <c r="E15" s="248">
        <f>IF(C15="","",IF(L15="","",IF(R15=0,"",SUM(R$5:R15))))</f>
        <v>2</v>
      </c>
      <c r="F15" s="249">
        <v>1</v>
      </c>
      <c r="G15" s="250" t="str">
        <f t="shared" si="2"/>
        <v>●</v>
      </c>
      <c r="H15" s="251">
        <f>IF(F15="","",IF(M15="","",IF(S15=0,"",SUM(S$5:S15))))</f>
        <v>2</v>
      </c>
      <c r="I15" s="252" t="s">
        <v>73</v>
      </c>
      <c r="J15" s="253" t="s">
        <v>63</v>
      </c>
      <c r="K15" s="254"/>
      <c r="L15" s="246">
        <v>1</v>
      </c>
      <c r="M15" s="249">
        <v>1</v>
      </c>
      <c r="N15" s="255">
        <v>2</v>
      </c>
      <c r="O15" s="256">
        <f>IF(L15="","",IF(C15="","",SUM(R$5:R15)))</f>
        <v>2</v>
      </c>
      <c r="P15" s="257">
        <f>IF(M15="","",IF(F15="","",SUM(S$5:S15)))</f>
        <v>2</v>
      </c>
      <c r="Q15" s="255">
        <v>1</v>
      </c>
      <c r="R15" s="256">
        <f t="shared" si="3"/>
        <v>1</v>
      </c>
      <c r="S15" s="257">
        <f t="shared" si="4"/>
        <v>1</v>
      </c>
      <c r="T15" s="241">
        <v>0</v>
      </c>
      <c r="U15" s="241"/>
      <c r="V15" s="255"/>
      <c r="W15" s="243">
        <f t="shared" si="0"/>
        <v>2</v>
      </c>
      <c r="X15" s="243" t="str">
        <f t="shared" si="5"/>
        <v>00:A0400</v>
      </c>
      <c r="Y15" s="244">
        <f t="shared" si="6"/>
        <v>2</v>
      </c>
      <c r="Z15" s="244" t="str">
        <f t="shared" si="7"/>
        <v>00:A0400</v>
      </c>
      <c r="AB15" s="300" t="s">
        <v>356</v>
      </c>
      <c r="AC15" s="301" t="s">
        <v>415</v>
      </c>
      <c r="AD15" s="252" t="s">
        <v>363</v>
      </c>
      <c r="AE15"/>
      <c r="AF15"/>
      <c r="AG15"/>
      <c r="AI15">
        <f t="shared" si="8"/>
        <v>11</v>
      </c>
      <c r="AJ15" t="s">
        <v>111</v>
      </c>
    </row>
    <row r="16" spans="3:36" ht="13.5">
      <c r="C16" s="246"/>
      <c r="D16" s="247" t="str">
        <f t="shared" si="1"/>
        <v>●</v>
      </c>
      <c r="E16" s="248">
        <f>IF(C16="","",IF(L16="","",IF(R16=0,"",SUM(R$5:R16))))</f>
      </c>
      <c r="F16" s="249"/>
      <c r="G16" s="250">
        <f t="shared" si="2"/>
      </c>
      <c r="H16" s="251">
        <f>IF(F16="","",IF(M16="","",IF(S16=0,"",SUM(S$5:S16))))</f>
      </c>
      <c r="I16" s="252" t="s">
        <v>73</v>
      </c>
      <c r="J16" s="258" t="s">
        <v>65</v>
      </c>
      <c r="K16" s="259"/>
      <c r="L16" s="246">
        <v>1</v>
      </c>
      <c r="M16" s="249"/>
      <c r="N16" s="255">
        <v>2</v>
      </c>
      <c r="O16" s="256">
        <f>IF(L16="","",IF(C16="","",SUM(R$5:R16)))</f>
      </c>
      <c r="P16" s="257">
        <f>IF(M16="","",IF(F16="","",SUM(S$5:S16)))</f>
      </c>
      <c r="Q16" s="255">
        <v>1</v>
      </c>
      <c r="R16" s="256">
        <f t="shared" si="3"/>
        <v>0</v>
      </c>
      <c r="S16" s="257">
        <f t="shared" si="4"/>
      </c>
      <c r="T16" s="241">
        <v>0</v>
      </c>
      <c r="U16" s="241"/>
      <c r="V16" s="255"/>
      <c r="W16" s="243">
        <f t="shared" si="0"/>
      </c>
      <c r="X16" s="243" t="str">
        <f t="shared" si="5"/>
        <v>03:A0400</v>
      </c>
      <c r="Y16" s="244">
        <f t="shared" si="6"/>
      </c>
      <c r="Z16" s="244">
        <f t="shared" si="7"/>
      </c>
      <c r="AB16" s="300" t="s">
        <v>364</v>
      </c>
      <c r="AC16" s="301"/>
      <c r="AD16" s="252" t="s">
        <v>363</v>
      </c>
      <c r="AE16"/>
      <c r="AF16"/>
      <c r="AG16"/>
      <c r="AI16">
        <f t="shared" si="8"/>
        <v>12</v>
      </c>
      <c r="AJ16" t="s">
        <v>112</v>
      </c>
    </row>
    <row r="17" spans="3:36" ht="13.5">
      <c r="C17" s="246"/>
      <c r="D17" s="247">
        <f t="shared" si="1"/>
      </c>
      <c r="E17" s="248">
        <f>IF(C17="","",IF(L17="","",IF(R17=0,"",SUM(R$5:R17))))</f>
      </c>
      <c r="F17" s="249"/>
      <c r="G17" s="250">
        <f t="shared" si="2"/>
      </c>
      <c r="H17" s="251">
        <f>IF(F17="","",IF(M17="","",IF(S17=0,"",SUM(S$5:S17))))</f>
      </c>
      <c r="I17" s="262" t="s">
        <v>74</v>
      </c>
      <c r="J17" s="255" t="s">
        <v>62</v>
      </c>
      <c r="K17" s="263"/>
      <c r="L17" s="246"/>
      <c r="M17" s="249"/>
      <c r="N17" s="255">
        <v>3</v>
      </c>
      <c r="O17" s="256">
        <f>IF(L17="","",IF(C17="","",SUM(R$5:R17)))</f>
      </c>
      <c r="P17" s="257">
        <f>IF(M17="","",IF(F17="","",SUM(S$5:S17)))</f>
      </c>
      <c r="Q17" s="255">
        <v>1</v>
      </c>
      <c r="R17" s="256">
        <f t="shared" si="3"/>
      </c>
      <c r="S17" s="257">
        <f t="shared" si="4"/>
      </c>
      <c r="T17" s="241">
        <v>0</v>
      </c>
      <c r="U17" s="241"/>
      <c r="V17" s="255"/>
      <c r="W17" s="243">
        <f t="shared" si="0"/>
      </c>
      <c r="X17" s="243">
        <f t="shared" si="5"/>
      </c>
      <c r="Y17" s="244">
        <f t="shared" si="6"/>
      </c>
      <c r="Z17" s="244">
        <f t="shared" si="7"/>
      </c>
      <c r="AB17" s="300"/>
      <c r="AC17" s="301"/>
      <c r="AD17" s="262" t="s">
        <v>365</v>
      </c>
      <c r="AE17"/>
      <c r="AF17"/>
      <c r="AG17"/>
      <c r="AI17">
        <f t="shared" si="8"/>
        <v>13</v>
      </c>
      <c r="AJ17" t="s">
        <v>113</v>
      </c>
    </row>
    <row r="18" spans="3:36" ht="13.5">
      <c r="C18" s="246"/>
      <c r="D18" s="247">
        <f t="shared" si="1"/>
      </c>
      <c r="E18" s="248">
        <f>IF(C18="","",IF(L18="","",IF(R18=0,"",SUM(R$5:R18))))</f>
      </c>
      <c r="F18" s="249"/>
      <c r="G18" s="250" t="str">
        <f t="shared" si="2"/>
        <v>●</v>
      </c>
      <c r="H18" s="251">
        <f>IF(F18="","",IF(M18="","",IF(S18=0,"",SUM(S$5:S18))))</f>
      </c>
      <c r="I18" s="262" t="s">
        <v>74</v>
      </c>
      <c r="J18" s="258" t="s">
        <v>64</v>
      </c>
      <c r="K18" s="259" t="s">
        <v>65</v>
      </c>
      <c r="L18" s="246"/>
      <c r="M18" s="249">
        <v>1</v>
      </c>
      <c r="N18" s="255">
        <v>3</v>
      </c>
      <c r="O18" s="256">
        <f>IF(L18="","",IF(C18="","",SUM(R$5:R18)))</f>
      </c>
      <c r="P18" s="257">
        <f>IF(M18="","",IF(F18="","",SUM(S$5:S18)))</f>
      </c>
      <c r="Q18" s="255">
        <v>1</v>
      </c>
      <c r="R18" s="256">
        <f t="shared" si="3"/>
      </c>
      <c r="S18" s="257">
        <f t="shared" si="4"/>
        <v>0</v>
      </c>
      <c r="T18" s="255">
        <v>1</v>
      </c>
      <c r="U18" s="255"/>
      <c r="V18" s="255"/>
      <c r="W18" s="243">
        <f t="shared" si="0"/>
      </c>
      <c r="X18" s="243">
        <f t="shared" si="5"/>
      </c>
      <c r="Y18" s="244">
        <f t="shared" si="6"/>
      </c>
      <c r="Z18" s="244" t="str">
        <f t="shared" si="7"/>
        <v>05:A0800</v>
      </c>
      <c r="AB18" s="300"/>
      <c r="AC18" s="301" t="s">
        <v>357</v>
      </c>
      <c r="AD18" s="262" t="s">
        <v>365</v>
      </c>
      <c r="AE18"/>
      <c r="AF18"/>
      <c r="AG18"/>
      <c r="AI18">
        <f t="shared" si="8"/>
        <v>14</v>
      </c>
      <c r="AJ18" t="s">
        <v>114</v>
      </c>
    </row>
    <row r="19" spans="3:36" ht="13.5">
      <c r="C19" s="246"/>
      <c r="D19" s="247">
        <f t="shared" si="1"/>
      </c>
      <c r="E19" s="248">
        <f>IF(C19="","",IF(L19="","",IF(R19=0,"",SUM(R$5:R19))))</f>
      </c>
      <c r="F19" s="249"/>
      <c r="G19" s="250" t="str">
        <f t="shared" si="2"/>
        <v>●</v>
      </c>
      <c r="H19" s="251">
        <f>IF(F19="","",IF(M19="","",IF(S19=0,"",SUM(S$5:S19))))</f>
      </c>
      <c r="I19" s="262" t="s">
        <v>74</v>
      </c>
      <c r="J19" s="258" t="s">
        <v>66</v>
      </c>
      <c r="K19" s="259" t="s">
        <v>65</v>
      </c>
      <c r="L19" s="246"/>
      <c r="M19" s="249">
        <v>1</v>
      </c>
      <c r="N19" s="255">
        <v>3</v>
      </c>
      <c r="O19" s="256">
        <f>IF(L19="","",IF(C19="","",SUM(R$5:R19)))</f>
      </c>
      <c r="P19" s="257">
        <f>IF(M19="","",IF(F19="","",SUM(S$5:S19)))</f>
      </c>
      <c r="Q19" s="255">
        <v>0</v>
      </c>
      <c r="R19" s="256">
        <f t="shared" si="3"/>
      </c>
      <c r="S19" s="257">
        <f t="shared" si="4"/>
        <v>0</v>
      </c>
      <c r="T19" s="255">
        <v>2</v>
      </c>
      <c r="U19" s="255"/>
      <c r="V19" s="255"/>
      <c r="W19" s="243">
        <f t="shared" si="0"/>
      </c>
      <c r="X19" s="243">
        <f t="shared" si="5"/>
      </c>
      <c r="Y19" s="244">
        <f t="shared" si="6"/>
      </c>
      <c r="Z19" s="244" t="str">
        <f t="shared" si="7"/>
        <v>04:A0800</v>
      </c>
      <c r="AB19" s="300"/>
      <c r="AC19" s="301" t="s">
        <v>358</v>
      </c>
      <c r="AD19" s="262" t="s">
        <v>342</v>
      </c>
      <c r="AE19"/>
      <c r="AF19"/>
      <c r="AG19"/>
      <c r="AI19">
        <f t="shared" si="8"/>
        <v>15</v>
      </c>
      <c r="AJ19" t="s">
        <v>115</v>
      </c>
    </row>
    <row r="20" spans="3:36" ht="13.5">
      <c r="C20" s="246"/>
      <c r="D20" s="247">
        <f t="shared" si="1"/>
      </c>
      <c r="E20" s="248">
        <f>IF(C20="","",IF(L20="","",IF(R20=0,"",SUM(R$5:R20))))</f>
      </c>
      <c r="F20" s="249"/>
      <c r="G20" s="250" t="str">
        <f t="shared" si="2"/>
        <v>●</v>
      </c>
      <c r="H20" s="251">
        <f>IF(F20="","",IF(M20="","",IF(S20=0,"",SUM(S$5:S20))))</f>
      </c>
      <c r="I20" s="262" t="s">
        <v>74</v>
      </c>
      <c r="J20" s="260" t="s">
        <v>67</v>
      </c>
      <c r="K20" s="261" t="s">
        <v>68</v>
      </c>
      <c r="L20" s="246"/>
      <c r="M20" s="249">
        <v>1</v>
      </c>
      <c r="N20" s="255">
        <v>3</v>
      </c>
      <c r="O20" s="256">
        <f>IF(L20="","",IF(C20="","",SUM(R$5:R20)))</f>
      </c>
      <c r="P20" s="257">
        <f>IF(M20="","",IF(F20="","",SUM(S$5:S20)))</f>
      </c>
      <c r="Q20" s="255">
        <v>1</v>
      </c>
      <c r="R20" s="256">
        <f t="shared" si="3"/>
      </c>
      <c r="S20" s="257">
        <f t="shared" si="4"/>
        <v>0</v>
      </c>
      <c r="T20" s="255">
        <v>11</v>
      </c>
      <c r="U20" s="255">
        <v>6</v>
      </c>
      <c r="V20" s="255"/>
      <c r="W20" s="243">
        <f t="shared" si="0"/>
      </c>
      <c r="X20" s="243">
        <f t="shared" si="5"/>
      </c>
      <c r="Y20" s="244">
        <f t="shared" si="6"/>
      </c>
      <c r="Z20" s="244" t="str">
        <f t="shared" si="7"/>
        <v>08:A0800</v>
      </c>
      <c r="AB20" s="300"/>
      <c r="AC20" s="301" t="s">
        <v>359</v>
      </c>
      <c r="AD20" s="262" t="s">
        <v>366</v>
      </c>
      <c r="AE20"/>
      <c r="AF20"/>
      <c r="AG20"/>
      <c r="AI20">
        <f t="shared" si="8"/>
        <v>16</v>
      </c>
      <c r="AJ20" t="s">
        <v>116</v>
      </c>
    </row>
    <row r="21" spans="3:36" ht="13.5">
      <c r="C21" s="246"/>
      <c r="D21" s="247">
        <f t="shared" si="1"/>
      </c>
      <c r="E21" s="248">
        <f>IF(C21="","",IF(L21="","",IF(R21=0,"",SUM(R$5:R21))))</f>
      </c>
      <c r="F21" s="249"/>
      <c r="G21" s="250" t="str">
        <f t="shared" si="2"/>
        <v>●</v>
      </c>
      <c r="H21" s="251">
        <f>IF(F21="","",IF(M21="","",IF(S21=0,"",SUM(S$5:S21))))</f>
      </c>
      <c r="I21" s="262" t="s">
        <v>74</v>
      </c>
      <c r="J21" s="260" t="s">
        <v>75</v>
      </c>
      <c r="K21" s="261" t="s">
        <v>68</v>
      </c>
      <c r="L21" s="246"/>
      <c r="M21" s="249">
        <v>1</v>
      </c>
      <c r="N21" s="255">
        <v>3</v>
      </c>
      <c r="O21" s="256">
        <f>IF(L21="","",IF(C21="","",SUM(R$5:R21)))</f>
      </c>
      <c r="P21" s="257">
        <f>IF(M21="","",IF(F21="","",SUM(S$5:S21)))</f>
      </c>
      <c r="Q21" s="255">
        <v>0</v>
      </c>
      <c r="R21" s="256">
        <f t="shared" si="3"/>
      </c>
      <c r="S21" s="257">
        <f t="shared" si="4"/>
        <v>0</v>
      </c>
      <c r="T21" s="255">
        <v>11</v>
      </c>
      <c r="U21" s="255">
        <v>5</v>
      </c>
      <c r="V21" s="255"/>
      <c r="W21" s="243">
        <f t="shared" si="0"/>
      </c>
      <c r="X21" s="243">
        <f t="shared" si="5"/>
      </c>
      <c r="Y21" s="244">
        <f t="shared" si="6"/>
      </c>
      <c r="Z21" s="244" t="str">
        <f t="shared" si="7"/>
        <v>10:A0800</v>
      </c>
      <c r="AB21" s="300"/>
      <c r="AC21" s="301" t="s">
        <v>367</v>
      </c>
      <c r="AD21" s="262" t="s">
        <v>368</v>
      </c>
      <c r="AE21"/>
      <c r="AF21"/>
      <c r="AG21"/>
      <c r="AI21">
        <f t="shared" si="8"/>
        <v>17</v>
      </c>
      <c r="AJ21" t="s">
        <v>117</v>
      </c>
    </row>
    <row r="22" spans="3:36" ht="13.5">
      <c r="C22" s="246"/>
      <c r="D22" s="247">
        <f t="shared" si="1"/>
      </c>
      <c r="E22" s="248">
        <f>IF(C22="","",IF(L22="","",IF(R22=0,"",SUM(R$5:R22))))</f>
      </c>
      <c r="F22" s="249"/>
      <c r="G22" s="250">
        <f t="shared" si="2"/>
      </c>
      <c r="H22" s="251">
        <f>IF(F22="","",IF(M22="","",IF(S22=0,"",SUM(S$5:S22))))</f>
      </c>
      <c r="I22" s="252" t="s">
        <v>76</v>
      </c>
      <c r="J22" s="255" t="s">
        <v>62</v>
      </c>
      <c r="K22" s="263"/>
      <c r="L22" s="246"/>
      <c r="M22" s="249"/>
      <c r="N22" s="255">
        <v>3</v>
      </c>
      <c r="O22" s="256">
        <f>IF(L22="","",IF(C22="","",SUM(R$5:R22)))</f>
      </c>
      <c r="P22" s="257">
        <f>IF(M22="","",IF(F22="","",SUM(S$5:S22)))</f>
      </c>
      <c r="Q22" s="255">
        <v>1</v>
      </c>
      <c r="R22" s="256">
        <f t="shared" si="3"/>
      </c>
      <c r="S22" s="257">
        <f t="shared" si="4"/>
      </c>
      <c r="T22" s="241">
        <v>0</v>
      </c>
      <c r="U22" s="241"/>
      <c r="V22" s="255"/>
      <c r="W22" s="243">
        <f t="shared" si="0"/>
      </c>
      <c r="X22" s="243">
        <f t="shared" si="5"/>
      </c>
      <c r="Y22" s="244">
        <f t="shared" si="6"/>
      </c>
      <c r="Z22" s="244">
        <f t="shared" si="7"/>
      </c>
      <c r="AB22" s="300"/>
      <c r="AC22" s="301"/>
      <c r="AD22" s="252" t="s">
        <v>369</v>
      </c>
      <c r="AE22"/>
      <c r="AF22"/>
      <c r="AG22"/>
      <c r="AI22">
        <f t="shared" si="8"/>
        <v>18</v>
      </c>
      <c r="AJ22" t="s">
        <v>118</v>
      </c>
    </row>
    <row r="23" spans="3:36" ht="13.5">
      <c r="C23" s="246">
        <v>1</v>
      </c>
      <c r="D23" s="247" t="str">
        <f t="shared" si="1"/>
        <v>●</v>
      </c>
      <c r="E23" s="248">
        <f>IF(C23="","",IF(L23="","",IF(R23=0,"",SUM(R$5:R23))))</f>
        <v>3</v>
      </c>
      <c r="F23" s="249">
        <v>1</v>
      </c>
      <c r="G23" s="250" t="str">
        <f t="shared" si="2"/>
        <v>●</v>
      </c>
      <c r="H23" s="251">
        <f>IF(F23="","",IF(M23="","",IF(S23=0,"",SUM(S$5:S23))))</f>
        <v>3</v>
      </c>
      <c r="I23" s="252" t="s">
        <v>76</v>
      </c>
      <c r="J23" s="255" t="s">
        <v>63</v>
      </c>
      <c r="K23" s="263"/>
      <c r="L23" s="246">
        <v>1</v>
      </c>
      <c r="M23" s="249">
        <v>1</v>
      </c>
      <c r="N23" s="255">
        <v>3</v>
      </c>
      <c r="O23" s="256">
        <f>IF(L23="","",IF(C23="","",SUM(R$5:R23)))</f>
        <v>3</v>
      </c>
      <c r="P23" s="257">
        <f>IF(M23="","",IF(F23="","",SUM(S$5:S23)))</f>
        <v>3</v>
      </c>
      <c r="Q23" s="255">
        <v>1</v>
      </c>
      <c r="R23" s="256">
        <f t="shared" si="3"/>
        <v>1</v>
      </c>
      <c r="S23" s="257">
        <f t="shared" si="4"/>
        <v>1</v>
      </c>
      <c r="T23" s="241">
        <v>0</v>
      </c>
      <c r="U23" s="241"/>
      <c r="V23" s="255"/>
      <c r="W23" s="243">
        <f t="shared" si="0"/>
        <v>3</v>
      </c>
      <c r="X23" s="243" t="str">
        <f t="shared" si="5"/>
        <v>00:A1150</v>
      </c>
      <c r="Y23" s="244">
        <f t="shared" si="6"/>
        <v>3</v>
      </c>
      <c r="Z23" s="244" t="str">
        <f t="shared" si="7"/>
        <v>00:A1150</v>
      </c>
      <c r="AB23" s="300" t="s">
        <v>356</v>
      </c>
      <c r="AC23" s="301" t="s">
        <v>356</v>
      </c>
      <c r="AD23" s="252" t="s">
        <v>370</v>
      </c>
      <c r="AE23"/>
      <c r="AF23"/>
      <c r="AG23"/>
      <c r="AI23">
        <f t="shared" si="8"/>
        <v>19</v>
      </c>
      <c r="AJ23" t="s">
        <v>119</v>
      </c>
    </row>
    <row r="24" spans="3:36" ht="13.5">
      <c r="C24" s="246"/>
      <c r="D24" s="247">
        <f t="shared" si="1"/>
      </c>
      <c r="E24" s="248">
        <f>IF(C24="","",IF(L24="","",IF(R24=0,"",SUM(R$5:R24))))</f>
      </c>
      <c r="F24" s="249"/>
      <c r="G24" s="250" t="str">
        <f t="shared" si="2"/>
        <v>●</v>
      </c>
      <c r="H24" s="251">
        <f>IF(F24="","",IF(M24="","",IF(S24=0,"",SUM(S$5:S24))))</f>
      </c>
      <c r="I24" s="252" t="s">
        <v>76</v>
      </c>
      <c r="J24" s="255" t="s">
        <v>65</v>
      </c>
      <c r="K24" s="263"/>
      <c r="L24" s="246"/>
      <c r="M24" s="249">
        <v>1</v>
      </c>
      <c r="N24" s="255">
        <v>3</v>
      </c>
      <c r="O24" s="256">
        <f>IF(L24="","",IF(C24="","",SUM(R$5:R24)))</f>
      </c>
      <c r="P24" s="257">
        <f>IF(M24="","",IF(F24="","",SUM(S$5:S24)))</f>
      </c>
      <c r="Q24" s="255">
        <v>1</v>
      </c>
      <c r="R24" s="256">
        <f t="shared" si="3"/>
      </c>
      <c r="S24" s="257">
        <f t="shared" si="4"/>
        <v>0</v>
      </c>
      <c r="T24" s="241">
        <v>0</v>
      </c>
      <c r="U24" s="241"/>
      <c r="V24" s="255"/>
      <c r="W24" s="243">
        <f t="shared" si="0"/>
      </c>
      <c r="X24" s="243">
        <f t="shared" si="5"/>
      </c>
      <c r="Y24" s="244">
        <f t="shared" si="6"/>
      </c>
      <c r="Z24" s="244" t="str">
        <f t="shared" si="7"/>
        <v>03:A1150</v>
      </c>
      <c r="AB24" s="300"/>
      <c r="AC24" s="301" t="s">
        <v>371</v>
      </c>
      <c r="AD24" s="252" t="s">
        <v>372</v>
      </c>
      <c r="AE24"/>
      <c r="AF24"/>
      <c r="AG24"/>
      <c r="AI24">
        <f t="shared" si="8"/>
        <v>20</v>
      </c>
      <c r="AJ24" t="s">
        <v>120</v>
      </c>
    </row>
    <row r="25" spans="3:36" ht="13.5">
      <c r="C25" s="246"/>
      <c r="D25" s="247" t="str">
        <f t="shared" si="1"/>
        <v>●</v>
      </c>
      <c r="E25" s="248">
        <f>IF(C25="","",IF(L25="","",IF(R25=0,"",SUM(R$5:R25))))</f>
      </c>
      <c r="F25" s="249"/>
      <c r="G25" s="250">
        <f t="shared" si="2"/>
      </c>
      <c r="H25" s="251">
        <f>IF(F25="","",IF(M25="","",IF(S25=0,"",SUM(S$5:S25))))</f>
      </c>
      <c r="I25" s="252" t="s">
        <v>76</v>
      </c>
      <c r="J25" s="258" t="s">
        <v>64</v>
      </c>
      <c r="K25" s="259" t="s">
        <v>65</v>
      </c>
      <c r="L25" s="246">
        <v>1</v>
      </c>
      <c r="M25" s="249"/>
      <c r="N25" s="255">
        <v>3</v>
      </c>
      <c r="O25" s="256">
        <f>IF(L25="","",IF(C25="","",SUM(R$5:R25)))</f>
      </c>
      <c r="P25" s="257">
        <f>IF(M25="","",IF(F25="","",SUM(S$5:S25)))</f>
      </c>
      <c r="Q25" s="255">
        <v>1</v>
      </c>
      <c r="R25" s="256">
        <f t="shared" si="3"/>
        <v>0</v>
      </c>
      <c r="S25" s="257">
        <f t="shared" si="4"/>
      </c>
      <c r="T25" s="255">
        <v>1</v>
      </c>
      <c r="U25" s="255"/>
      <c r="V25" s="255"/>
      <c r="W25" s="243">
        <f t="shared" si="0"/>
      </c>
      <c r="X25" s="243" t="str">
        <f t="shared" si="5"/>
        <v>05:A1150</v>
      </c>
      <c r="Y25" s="244">
        <f t="shared" si="6"/>
      </c>
      <c r="Z25" s="244">
        <f t="shared" si="7"/>
      </c>
      <c r="AB25" s="300" t="s">
        <v>357</v>
      </c>
      <c r="AC25" s="301"/>
      <c r="AD25" s="252" t="s">
        <v>372</v>
      </c>
      <c r="AE25"/>
      <c r="AF25"/>
      <c r="AG25"/>
      <c r="AI25">
        <f t="shared" si="8"/>
        <v>21</v>
      </c>
      <c r="AJ25" t="s">
        <v>121</v>
      </c>
    </row>
    <row r="26" spans="3:36" ht="13.5">
      <c r="C26" s="246"/>
      <c r="D26" s="247" t="str">
        <f t="shared" si="1"/>
        <v>●</v>
      </c>
      <c r="E26" s="248">
        <f>IF(C26="","",IF(L26="","",IF(R26=0,"",SUM(R$5:R26))))</f>
      </c>
      <c r="F26" s="249"/>
      <c r="G26" s="250">
        <f t="shared" si="2"/>
      </c>
      <c r="H26" s="251">
        <f>IF(F26="","",IF(M26="","",IF(S26=0,"",SUM(S$5:S26))))</f>
      </c>
      <c r="I26" s="252" t="s">
        <v>76</v>
      </c>
      <c r="J26" s="258" t="s">
        <v>66</v>
      </c>
      <c r="K26" s="259" t="s">
        <v>65</v>
      </c>
      <c r="L26" s="246">
        <v>1</v>
      </c>
      <c r="M26" s="249"/>
      <c r="N26" s="255">
        <v>3</v>
      </c>
      <c r="O26" s="256">
        <f>IF(L26="","",IF(C26="","",SUM(R$5:R26)))</f>
      </c>
      <c r="P26" s="257">
        <f>IF(M26="","",IF(F26="","",SUM(S$5:S26)))</f>
      </c>
      <c r="Q26" s="255">
        <v>0</v>
      </c>
      <c r="R26" s="256">
        <f t="shared" si="3"/>
        <v>0</v>
      </c>
      <c r="S26" s="257">
        <f t="shared" si="4"/>
      </c>
      <c r="T26" s="255">
        <v>2</v>
      </c>
      <c r="U26" s="255"/>
      <c r="V26" s="255"/>
      <c r="W26" s="243">
        <f t="shared" si="0"/>
      </c>
      <c r="X26" s="243" t="str">
        <f t="shared" si="5"/>
        <v>04:A1150</v>
      </c>
      <c r="Y26" s="244">
        <f t="shared" si="6"/>
      </c>
      <c r="Z26" s="244">
        <f t="shared" si="7"/>
      </c>
      <c r="AB26" s="300" t="s">
        <v>349</v>
      </c>
      <c r="AC26" s="301"/>
      <c r="AD26" s="252" t="s">
        <v>343</v>
      </c>
      <c r="AE26"/>
      <c r="AF26"/>
      <c r="AG26"/>
      <c r="AI26">
        <f t="shared" si="8"/>
        <v>22</v>
      </c>
      <c r="AJ26" t="s">
        <v>122</v>
      </c>
    </row>
    <row r="27" spans="3:36" ht="13.5">
      <c r="C27" s="246"/>
      <c r="D27" s="247">
        <f t="shared" si="1"/>
      </c>
      <c r="E27" s="248">
        <f>IF(C27="","",IF(L27="","",IF(R27=0,"",SUM(R$5:R27))))</f>
      </c>
      <c r="F27" s="249"/>
      <c r="G27" s="250">
        <f t="shared" si="2"/>
      </c>
      <c r="H27" s="251">
        <f>IF(F27="","",IF(M27="","",IF(S27=0,"",SUM(S$5:S27))))</f>
      </c>
      <c r="I27" s="252" t="s">
        <v>76</v>
      </c>
      <c r="J27" s="260" t="s">
        <v>68</v>
      </c>
      <c r="K27" s="261"/>
      <c r="L27" s="246"/>
      <c r="M27" s="249"/>
      <c r="N27" s="255">
        <v>3</v>
      </c>
      <c r="O27" s="256">
        <f>IF(L27="","",IF(C27="","",SUM(R$5:R27)))</f>
      </c>
      <c r="P27" s="257">
        <f>IF(M27="","",IF(F27="","",SUM(S$5:S27)))</f>
      </c>
      <c r="Q27" s="255">
        <v>1</v>
      </c>
      <c r="R27" s="256">
        <f t="shared" si="3"/>
      </c>
      <c r="S27" s="257">
        <f t="shared" si="4"/>
      </c>
      <c r="T27" s="241">
        <v>0</v>
      </c>
      <c r="U27" s="241"/>
      <c r="V27" s="255"/>
      <c r="W27" s="243">
        <f t="shared" si="0"/>
      </c>
      <c r="X27" s="243">
        <f t="shared" si="5"/>
      </c>
      <c r="Y27" s="244">
        <f t="shared" si="6"/>
      </c>
      <c r="Z27" s="244">
        <f t="shared" si="7"/>
      </c>
      <c r="AB27" s="300"/>
      <c r="AC27" s="301"/>
      <c r="AD27" s="252" t="s">
        <v>373</v>
      </c>
      <c r="AE27"/>
      <c r="AF27"/>
      <c r="AG27"/>
      <c r="AI27">
        <f t="shared" si="8"/>
        <v>23</v>
      </c>
      <c r="AJ27" t="s">
        <v>123</v>
      </c>
    </row>
    <row r="28" spans="3:36" ht="13.5">
      <c r="C28" s="246"/>
      <c r="D28" s="247" t="str">
        <f t="shared" si="1"/>
        <v>●</v>
      </c>
      <c r="E28" s="248">
        <f>IF(C28="","",IF(L28="","",IF(R28=0,"",SUM(R$5:R28))))</f>
      </c>
      <c r="F28" s="249"/>
      <c r="G28" s="250">
        <f t="shared" si="2"/>
      </c>
      <c r="H28" s="251">
        <f>IF(F28="","",IF(M28="","",IF(S28=0,"",SUM(S$5:S28))))</f>
      </c>
      <c r="I28" s="252" t="s">
        <v>76</v>
      </c>
      <c r="J28" s="260" t="s">
        <v>67</v>
      </c>
      <c r="K28" s="261" t="s">
        <v>68</v>
      </c>
      <c r="L28" s="246">
        <v>1</v>
      </c>
      <c r="M28" s="249"/>
      <c r="N28" s="255">
        <v>3</v>
      </c>
      <c r="O28" s="256">
        <f>IF(L28="","",IF(C28="","",SUM(R$5:R28)))</f>
      </c>
      <c r="P28" s="257">
        <f>IF(M28="","",IF(F28="","",SUM(S$5:S28)))</f>
      </c>
      <c r="Q28" s="255">
        <v>1</v>
      </c>
      <c r="R28" s="256">
        <f t="shared" si="3"/>
        <v>0</v>
      </c>
      <c r="S28" s="257">
        <f t="shared" si="4"/>
      </c>
      <c r="T28" s="255">
        <v>11</v>
      </c>
      <c r="U28" s="255">
        <v>6</v>
      </c>
      <c r="V28" s="255"/>
      <c r="W28" s="243">
        <f t="shared" si="0"/>
      </c>
      <c r="X28" s="243" t="str">
        <f t="shared" si="5"/>
        <v>08:A1150</v>
      </c>
      <c r="Y28" s="244">
        <f t="shared" si="6"/>
      </c>
      <c r="Z28" s="244">
        <f t="shared" si="7"/>
      </c>
      <c r="AB28" s="300" t="s">
        <v>374</v>
      </c>
      <c r="AC28" s="301"/>
      <c r="AD28" s="252" t="s">
        <v>375</v>
      </c>
      <c r="AE28"/>
      <c r="AF28"/>
      <c r="AG28"/>
      <c r="AI28">
        <f t="shared" si="8"/>
        <v>24</v>
      </c>
      <c r="AJ28" t="s">
        <v>124</v>
      </c>
    </row>
    <row r="29" spans="3:36" ht="13.5">
      <c r="C29" s="246"/>
      <c r="D29" s="247" t="str">
        <f t="shared" si="1"/>
        <v>●</v>
      </c>
      <c r="E29" s="248">
        <f>IF(C29="","",IF(L29="","",IF(R29=0,"",SUM(R$5:R29))))</f>
      </c>
      <c r="F29" s="249"/>
      <c r="G29" s="250">
        <f t="shared" si="2"/>
      </c>
      <c r="H29" s="251">
        <f>IF(F29="","",IF(M29="","",IF(S29=0,"",SUM(S$5:S29))))</f>
      </c>
      <c r="I29" s="252" t="s">
        <v>76</v>
      </c>
      <c r="J29" s="260" t="s">
        <v>75</v>
      </c>
      <c r="K29" s="261" t="s">
        <v>68</v>
      </c>
      <c r="L29" s="246">
        <v>1</v>
      </c>
      <c r="M29" s="249"/>
      <c r="N29" s="255">
        <v>3</v>
      </c>
      <c r="O29" s="256">
        <f>IF(L29="","",IF(C29="","",SUM(R$5:R29)))</f>
      </c>
      <c r="P29" s="257">
        <f>IF(M29="","",IF(F29="","",SUM(S$5:S29)))</f>
      </c>
      <c r="Q29" s="255">
        <v>0</v>
      </c>
      <c r="R29" s="256">
        <f t="shared" si="3"/>
        <v>0</v>
      </c>
      <c r="S29" s="257">
        <f t="shared" si="4"/>
      </c>
      <c r="T29" s="255">
        <v>11</v>
      </c>
      <c r="U29" s="255">
        <v>5</v>
      </c>
      <c r="V29" s="255"/>
      <c r="W29" s="243">
        <f t="shared" si="0"/>
      </c>
      <c r="X29" s="243" t="str">
        <f t="shared" si="5"/>
        <v>10:A1150</v>
      </c>
      <c r="Y29" s="244">
        <f t="shared" si="6"/>
      </c>
      <c r="Z29" s="244">
        <f t="shared" si="7"/>
      </c>
      <c r="AB29" s="300" t="s">
        <v>376</v>
      </c>
      <c r="AC29" s="301"/>
      <c r="AD29" s="252" t="s">
        <v>377</v>
      </c>
      <c r="AE29"/>
      <c r="AF29"/>
      <c r="AG29"/>
      <c r="AI29">
        <f t="shared" si="8"/>
        <v>25</v>
      </c>
      <c r="AJ29" t="s">
        <v>125</v>
      </c>
    </row>
    <row r="30" spans="3:36" ht="13.5">
      <c r="C30" s="246"/>
      <c r="D30" s="247">
        <f t="shared" si="1"/>
      </c>
      <c r="E30" s="248">
        <f>IF(C30="","",IF(R30=0,"",SUM(R$5:R30)))</f>
      </c>
      <c r="F30" s="249"/>
      <c r="G30" s="250">
        <f t="shared" si="2"/>
      </c>
      <c r="H30" s="251">
        <f>IF(F30="","",IF(M30="","",IF(S30=0,"",SUM(S$5:S30))))</f>
      </c>
      <c r="I30" s="262" t="s">
        <v>77</v>
      </c>
      <c r="J30" s="255" t="s">
        <v>62</v>
      </c>
      <c r="K30" s="263"/>
      <c r="L30" s="246"/>
      <c r="M30" s="249"/>
      <c r="N30" s="255">
        <v>3</v>
      </c>
      <c r="O30" s="256">
        <f>IF(L30="","",IF(C30="","",SUM(R$5:R30)))</f>
      </c>
      <c r="P30" s="257">
        <f>IF(M30="","",IF(F30="","",SUM(S$5:S30)))</f>
      </c>
      <c r="Q30" s="255">
        <v>1</v>
      </c>
      <c r="R30" s="256">
        <f t="shared" si="3"/>
      </c>
      <c r="S30" s="257">
        <f t="shared" si="4"/>
      </c>
      <c r="T30" s="241">
        <v>0</v>
      </c>
      <c r="U30" s="241"/>
      <c r="V30" s="255"/>
      <c r="W30" s="243">
        <f t="shared" si="0"/>
      </c>
      <c r="X30" s="243">
        <f t="shared" si="5"/>
      </c>
      <c r="Y30" s="244">
        <f t="shared" si="6"/>
      </c>
      <c r="Z30" s="244">
        <f t="shared" si="7"/>
      </c>
      <c r="AB30" s="300"/>
      <c r="AC30" s="301"/>
      <c r="AD30" s="262" t="s">
        <v>378</v>
      </c>
      <c r="AE30"/>
      <c r="AF30"/>
      <c r="AG30"/>
      <c r="AI30">
        <f t="shared" si="8"/>
        <v>26</v>
      </c>
      <c r="AJ30" t="s">
        <v>126</v>
      </c>
    </row>
    <row r="31" spans="3:36" ht="13.5">
      <c r="C31" s="246">
        <v>1</v>
      </c>
      <c r="D31" s="247" t="str">
        <f t="shared" si="1"/>
        <v>●</v>
      </c>
      <c r="E31" s="248">
        <f>IF(C31="","",IF(R31=0,"",SUM(R$5:R31)))</f>
        <v>4</v>
      </c>
      <c r="F31" s="249"/>
      <c r="G31" s="250">
        <f t="shared" si="2"/>
      </c>
      <c r="H31" s="251">
        <f>IF(F31="","",IF(M31="","",IF(S31=0,"",SUM(S$5:S31))))</f>
      </c>
      <c r="I31" s="262" t="s">
        <v>77</v>
      </c>
      <c r="J31" s="253" t="s">
        <v>63</v>
      </c>
      <c r="K31" s="254"/>
      <c r="L31" s="246">
        <v>1</v>
      </c>
      <c r="M31" s="249"/>
      <c r="N31" s="255">
        <v>3</v>
      </c>
      <c r="O31" s="256">
        <f>IF(L31="","",IF(C31="","",SUM(R$5:R31)))</f>
        <v>4</v>
      </c>
      <c r="P31" s="257">
        <f>IF(M31="","",IF(F31="","",SUM(S$5:S31)))</f>
      </c>
      <c r="Q31" s="255">
        <v>1</v>
      </c>
      <c r="R31" s="256">
        <f t="shared" si="3"/>
        <v>1</v>
      </c>
      <c r="S31" s="257">
        <f t="shared" si="4"/>
      </c>
      <c r="T31" s="241">
        <v>0</v>
      </c>
      <c r="U31" s="241"/>
      <c r="V31" s="255"/>
      <c r="W31" s="243">
        <f t="shared" si="0"/>
        <v>4</v>
      </c>
      <c r="X31" s="243" t="str">
        <f t="shared" si="5"/>
        <v>00:A1300</v>
      </c>
      <c r="Y31" s="244">
        <f t="shared" si="6"/>
      </c>
      <c r="Z31" s="244">
        <f t="shared" si="7"/>
      </c>
      <c r="AB31" s="300" t="s">
        <v>379</v>
      </c>
      <c r="AC31" s="301"/>
      <c r="AD31" s="262" t="s">
        <v>378</v>
      </c>
      <c r="AE31"/>
      <c r="AF31"/>
      <c r="AG31"/>
      <c r="AJ31" s="245"/>
    </row>
    <row r="32" spans="3:36" ht="13.5">
      <c r="C32" s="246"/>
      <c r="D32" s="247" t="str">
        <f t="shared" si="1"/>
        <v>●</v>
      </c>
      <c r="E32" s="248">
        <f>IF(C32="","",IF(R32=0,"",SUM(R$5:R32)))</f>
      </c>
      <c r="F32" s="249"/>
      <c r="G32" s="250">
        <f t="shared" si="2"/>
      </c>
      <c r="H32" s="251">
        <f>IF(F32="","",IF(M32="","",IF(S32=0,"",SUM(S$5:S32))))</f>
      </c>
      <c r="I32" s="262" t="s">
        <v>77</v>
      </c>
      <c r="J32" s="258" t="s">
        <v>66</v>
      </c>
      <c r="K32" s="259" t="s">
        <v>65</v>
      </c>
      <c r="L32" s="246">
        <v>1</v>
      </c>
      <c r="M32" s="249"/>
      <c r="N32" s="255">
        <v>3</v>
      </c>
      <c r="O32" s="256">
        <f>IF(L32="","",IF(C32="","",SUM(R$5:R32)))</f>
      </c>
      <c r="P32" s="257">
        <f>IF(M32="","",IF(F32="","",SUM(S$5:S32)))</f>
      </c>
      <c r="Q32" s="255">
        <v>1</v>
      </c>
      <c r="R32" s="256">
        <f t="shared" si="3"/>
        <v>0</v>
      </c>
      <c r="S32" s="257">
        <f t="shared" si="4"/>
      </c>
      <c r="T32" s="241">
        <v>0</v>
      </c>
      <c r="U32" s="241"/>
      <c r="V32" s="255"/>
      <c r="W32" s="243">
        <f t="shared" si="0"/>
      </c>
      <c r="X32" s="243" t="str">
        <f t="shared" si="5"/>
        <v>03:A1300</v>
      </c>
      <c r="Y32" s="244">
        <f t="shared" si="6"/>
      </c>
      <c r="Z32" s="244">
        <f t="shared" si="7"/>
      </c>
      <c r="AB32" s="300" t="s">
        <v>380</v>
      </c>
      <c r="AC32" s="301"/>
      <c r="AD32" s="262" t="s">
        <v>381</v>
      </c>
      <c r="AE32"/>
      <c r="AF32"/>
      <c r="AG32"/>
      <c r="AJ32" s="245"/>
    </row>
    <row r="33" spans="3:36" ht="13.5">
      <c r="C33" s="246"/>
      <c r="D33" s="247">
        <f t="shared" si="1"/>
      </c>
      <c r="E33" s="248">
        <f>IF(C33="","",IF(R33=0,"",SUM(R$5:R33)))</f>
      </c>
      <c r="F33" s="249"/>
      <c r="G33" s="250">
        <f t="shared" si="2"/>
      </c>
      <c r="H33" s="251">
        <f>IF(F33="","",IF(M33="","",IF(S33=0,"",SUM(S$5:S33))))</f>
      </c>
      <c r="I33" s="252" t="s">
        <v>78</v>
      </c>
      <c r="J33" s="255" t="s">
        <v>63</v>
      </c>
      <c r="K33" s="263"/>
      <c r="L33" s="246"/>
      <c r="M33" s="249"/>
      <c r="N33" s="255">
        <v>3</v>
      </c>
      <c r="O33" s="256">
        <f>IF(L33="","",IF(C33="","",SUM(R$5:R33)))</f>
      </c>
      <c r="P33" s="257">
        <f>IF(M33="","",IF(F33="","",SUM(S$5:S33)))</f>
      </c>
      <c r="Q33" s="255">
        <v>1</v>
      </c>
      <c r="R33" s="256">
        <f t="shared" si="3"/>
      </c>
      <c r="S33" s="257">
        <f t="shared" si="4"/>
      </c>
      <c r="T33" s="241">
        <v>0</v>
      </c>
      <c r="U33" s="241"/>
      <c r="V33" s="255"/>
      <c r="W33" s="243">
        <f t="shared" si="0"/>
      </c>
      <c r="X33" s="243">
        <f t="shared" si="5"/>
      </c>
      <c r="Y33" s="244">
        <f t="shared" si="6"/>
      </c>
      <c r="Z33" s="244">
        <f t="shared" si="7"/>
      </c>
      <c r="AB33" s="300"/>
      <c r="AC33" s="301"/>
      <c r="AD33" s="252" t="s">
        <v>382</v>
      </c>
      <c r="AE33"/>
      <c r="AF33"/>
      <c r="AG33"/>
      <c r="AI33" s="245"/>
      <c r="AJ33" s="245"/>
    </row>
    <row r="34" spans="3:36" ht="13.5">
      <c r="C34" s="246"/>
      <c r="D34" s="247" t="str">
        <f t="shared" si="1"/>
        <v>●</v>
      </c>
      <c r="E34" s="248">
        <f>IF(C34="","",IF(R34=0,"",SUM(R$5:R34)))</f>
      </c>
      <c r="F34" s="249"/>
      <c r="G34" s="250" t="str">
        <f t="shared" si="2"/>
        <v>●</v>
      </c>
      <c r="H34" s="251">
        <f>IF(F34="","",IF(M34="","",IF(S34=0,"",SUM(S$5:S34))))</f>
      </c>
      <c r="I34" s="255" t="s">
        <v>79</v>
      </c>
      <c r="J34" s="340" t="s">
        <v>417</v>
      </c>
      <c r="K34" s="341" t="s">
        <v>68</v>
      </c>
      <c r="L34" s="246">
        <v>1</v>
      </c>
      <c r="M34" s="249">
        <v>1</v>
      </c>
      <c r="N34" s="255">
        <v>1</v>
      </c>
      <c r="O34" s="256">
        <f>IF(L34="","",IF(C34="","",SUM(R$5:R34)))</f>
      </c>
      <c r="P34" s="257">
        <f>IF(M34="","",IF(F34="","",SUM(S$5:S34)))</f>
      </c>
      <c r="Q34" s="255">
        <v>1</v>
      </c>
      <c r="R34" s="256">
        <f t="shared" si="3"/>
        <v>0</v>
      </c>
      <c r="S34" s="257">
        <f t="shared" si="4"/>
        <v>0</v>
      </c>
      <c r="T34" s="241">
        <v>0</v>
      </c>
      <c r="U34" s="241"/>
      <c r="V34" s="255"/>
      <c r="W34" s="243">
        <f t="shared" si="0"/>
      </c>
      <c r="X34" s="243" t="str">
        <f t="shared" si="5"/>
        <v>07:AH084</v>
      </c>
      <c r="Y34" s="244">
        <f t="shared" si="6"/>
      </c>
      <c r="Z34" s="244" t="str">
        <f t="shared" si="7"/>
        <v>07:AH084</v>
      </c>
      <c r="AB34" s="300" t="s">
        <v>383</v>
      </c>
      <c r="AC34" s="301" t="s">
        <v>383</v>
      </c>
      <c r="AD34" s="255" t="s">
        <v>384</v>
      </c>
      <c r="AE34"/>
      <c r="AF34"/>
      <c r="AG34"/>
      <c r="AI34" s="245"/>
      <c r="AJ34" s="245"/>
    </row>
    <row r="35" spans="3:33" ht="13.5">
      <c r="C35" s="246"/>
      <c r="D35" s="247">
        <f t="shared" si="1"/>
      </c>
      <c r="E35" s="248">
        <f>IF(C35="","",IF(R35=0,"",SUM(R$5:R35)))</f>
      </c>
      <c r="F35" s="249">
        <v>1</v>
      </c>
      <c r="G35" s="250" t="str">
        <f t="shared" si="2"/>
        <v>●</v>
      </c>
      <c r="H35" s="251">
        <f>IF(F35="","",IF(M35="","",IF(S35=0,"",SUM(S$5:S35))))</f>
        <v>4</v>
      </c>
      <c r="I35" s="252" t="s">
        <v>80</v>
      </c>
      <c r="J35" s="253" t="s">
        <v>63</v>
      </c>
      <c r="K35" s="254"/>
      <c r="L35" s="246"/>
      <c r="M35" s="249">
        <v>1</v>
      </c>
      <c r="N35" s="255">
        <v>1</v>
      </c>
      <c r="O35" s="256">
        <f>IF(L35="","",IF(C35="","",SUM(R$5:R35)))</f>
      </c>
      <c r="P35" s="257">
        <f>IF(M35="","",IF(F35="","",SUM(S$5:S35)))</f>
        <v>4</v>
      </c>
      <c r="Q35" s="255">
        <v>1</v>
      </c>
      <c r="R35" s="256">
        <f t="shared" si="3"/>
      </c>
      <c r="S35" s="257">
        <f t="shared" si="4"/>
        <v>1</v>
      </c>
      <c r="T35" s="241">
        <v>0</v>
      </c>
      <c r="U35" s="241"/>
      <c r="V35" s="255"/>
      <c r="W35" s="243">
        <f t="shared" si="0"/>
      </c>
      <c r="X35" s="243">
        <f t="shared" si="5"/>
      </c>
      <c r="Y35" s="244">
        <f t="shared" si="6"/>
        <v>4</v>
      </c>
      <c r="Z35" s="244" t="str">
        <f t="shared" si="7"/>
        <v>00:AH101</v>
      </c>
      <c r="AB35" s="300"/>
      <c r="AC35" s="343" t="s">
        <v>415</v>
      </c>
      <c r="AD35" s="252" t="s">
        <v>385</v>
      </c>
      <c r="AE35"/>
      <c r="AF35"/>
      <c r="AG35"/>
    </row>
    <row r="36" spans="3:33" ht="13.5">
      <c r="C36" s="246"/>
      <c r="D36" s="247">
        <f t="shared" si="1"/>
      </c>
      <c r="E36" s="248">
        <f>IF(C36="","",IF(R36=0,"",SUM(R$5:R36)))</f>
      </c>
      <c r="F36" s="249"/>
      <c r="G36" s="250" t="str">
        <f t="shared" si="2"/>
        <v>●</v>
      </c>
      <c r="H36" s="251">
        <f>IF(F36="","",IF(M36="","",IF(S36=0,"",SUM(S$5:S36))))</f>
      </c>
      <c r="I36" s="252" t="s">
        <v>80</v>
      </c>
      <c r="J36" s="258" t="s">
        <v>65</v>
      </c>
      <c r="K36" s="259"/>
      <c r="L36" s="246"/>
      <c r="M36" s="249">
        <v>1</v>
      </c>
      <c r="N36" s="255">
        <v>1</v>
      </c>
      <c r="O36" s="256">
        <f>IF(L36="","",IF(C36="","",SUM(R$5:R36)))</f>
      </c>
      <c r="P36" s="257">
        <f>IF(M36="","",IF(F36="","",SUM(S$5:S36)))</f>
      </c>
      <c r="Q36" s="255">
        <v>1</v>
      </c>
      <c r="R36" s="256">
        <f t="shared" si="3"/>
      </c>
      <c r="S36" s="257">
        <f t="shared" si="4"/>
        <v>0</v>
      </c>
      <c r="T36" s="241">
        <v>0</v>
      </c>
      <c r="U36" s="241"/>
      <c r="V36" s="255"/>
      <c r="W36" s="243">
        <f t="shared" si="0"/>
      </c>
      <c r="X36" s="243">
        <f t="shared" si="5"/>
      </c>
      <c r="Y36" s="244">
        <f t="shared" si="6"/>
      </c>
      <c r="Z36" s="244" t="str">
        <f t="shared" si="7"/>
        <v>03:AH102</v>
      </c>
      <c r="AB36" s="300"/>
      <c r="AC36" s="301" t="s">
        <v>386</v>
      </c>
      <c r="AD36" s="252" t="s">
        <v>387</v>
      </c>
      <c r="AE36"/>
      <c r="AF36"/>
      <c r="AG36"/>
    </row>
    <row r="37" spans="3:33" ht="13.5">
      <c r="C37" s="246">
        <v>1</v>
      </c>
      <c r="D37" s="247" t="str">
        <f t="shared" si="1"/>
        <v>●</v>
      </c>
      <c r="E37" s="248">
        <f>IF(C37="","",IF(R37=0,"",SUM(R$5:R37)))</f>
        <v>5</v>
      </c>
      <c r="F37" s="249"/>
      <c r="G37" s="250">
        <f t="shared" si="2"/>
      </c>
      <c r="H37" s="251">
        <f>IF(F37="","",IF(M37="","",IF(S37=0,"",SUM(S$5:S37))))</f>
      </c>
      <c r="I37" s="255" t="s">
        <v>81</v>
      </c>
      <c r="J37" s="253" t="s">
        <v>63</v>
      </c>
      <c r="K37" s="254"/>
      <c r="L37" s="246">
        <v>1</v>
      </c>
      <c r="M37" s="249"/>
      <c r="N37" s="255">
        <v>1</v>
      </c>
      <c r="O37" s="256">
        <f>IF(L37="","",IF(C37="","",SUM(R$5:R37)))</f>
        <v>5</v>
      </c>
      <c r="P37" s="257">
        <f>IF(M37="","",IF(F37="","",SUM(S$5:S37)))</f>
      </c>
      <c r="Q37" s="255">
        <v>1</v>
      </c>
      <c r="R37" s="256">
        <f t="shared" si="3"/>
        <v>1</v>
      </c>
      <c r="S37" s="257">
        <f t="shared" si="4"/>
      </c>
      <c r="T37" s="241">
        <v>0</v>
      </c>
      <c r="U37" s="241"/>
      <c r="V37" s="255"/>
      <c r="W37" s="243">
        <f t="shared" si="0"/>
        <v>5</v>
      </c>
      <c r="X37" s="243" t="str">
        <f t="shared" si="5"/>
        <v>00:AH111</v>
      </c>
      <c r="Y37" s="244">
        <f t="shared" si="6"/>
      </c>
      <c r="Z37" s="244">
        <f t="shared" si="7"/>
      </c>
      <c r="AB37" s="342" t="s">
        <v>415</v>
      </c>
      <c r="AC37" s="301"/>
      <c r="AD37" s="255" t="s">
        <v>388</v>
      </c>
      <c r="AE37"/>
      <c r="AF37"/>
      <c r="AG37"/>
    </row>
    <row r="38" spans="3:32" ht="13.5">
      <c r="C38" s="246"/>
      <c r="D38" s="247" t="str">
        <f t="shared" si="1"/>
        <v>●</v>
      </c>
      <c r="E38" s="248">
        <f>IF(C38="","",IF(R38=0,"",SUM(R$5:R38)))</f>
      </c>
      <c r="F38" s="249"/>
      <c r="G38" s="250">
        <f t="shared" si="2"/>
      </c>
      <c r="H38" s="251">
        <f>IF(F38="","",IF(M38="","",IF(S38=0,"",SUM(S$5:S38))))</f>
      </c>
      <c r="I38" s="255" t="s">
        <v>81</v>
      </c>
      <c r="J38" s="258" t="s">
        <v>65</v>
      </c>
      <c r="K38" s="259"/>
      <c r="L38" s="246">
        <v>1</v>
      </c>
      <c r="M38" s="249"/>
      <c r="N38" s="255">
        <v>1</v>
      </c>
      <c r="O38" s="256">
        <f>IF(L38="","",IF(C38="","",SUM(R$5:R38)))</f>
      </c>
      <c r="P38" s="257">
        <f>IF(M38="","",IF(F38="","",SUM(S$5:S38)))</f>
      </c>
      <c r="Q38" s="255">
        <v>1</v>
      </c>
      <c r="R38" s="256">
        <f t="shared" si="3"/>
        <v>0</v>
      </c>
      <c r="S38" s="257">
        <f t="shared" si="4"/>
      </c>
      <c r="T38" s="241">
        <v>0</v>
      </c>
      <c r="U38" s="241"/>
      <c r="V38" s="255"/>
      <c r="W38" s="243">
        <f t="shared" si="0"/>
      </c>
      <c r="X38" s="243" t="str">
        <f t="shared" si="5"/>
        <v>03:AH113</v>
      </c>
      <c r="Y38" s="244">
        <f t="shared" si="6"/>
      </c>
      <c r="Z38" s="244">
        <f t="shared" si="7"/>
      </c>
      <c r="AB38" s="300" t="s">
        <v>386</v>
      </c>
      <c r="AC38" s="301"/>
      <c r="AD38" s="255" t="s">
        <v>389</v>
      </c>
      <c r="AF38"/>
    </row>
    <row r="39" spans="2:34" ht="13.5">
      <c r="B39" s="233"/>
      <c r="C39" s="246"/>
      <c r="D39" s="247">
        <f t="shared" si="1"/>
      </c>
      <c r="E39" s="248">
        <f>IF(C39="","",IF(R39=0,"",SUM(R$5:R39)))</f>
      </c>
      <c r="F39" s="249"/>
      <c r="G39" s="250">
        <f t="shared" si="2"/>
      </c>
      <c r="H39" s="251">
        <f>IF(F39="","",IF(M39="","",IF(S39=0,"",SUM(S$5:S39))))</f>
      </c>
      <c r="I39" s="252" t="s">
        <v>82</v>
      </c>
      <c r="J39" s="255" t="s">
        <v>62</v>
      </c>
      <c r="K39" s="263"/>
      <c r="L39" s="246"/>
      <c r="M39" s="249"/>
      <c r="N39" s="255">
        <v>4</v>
      </c>
      <c r="O39" s="256">
        <f>IF(L39="","",IF(C39="","",SUM(R$5:R39)))</f>
      </c>
      <c r="P39" s="257">
        <f>IF(M39="","",IF(F39="","",SUM(S$5:S39)))</f>
      </c>
      <c r="Q39" s="255">
        <v>1</v>
      </c>
      <c r="R39" s="256">
        <f t="shared" si="3"/>
      </c>
      <c r="S39" s="257">
        <f t="shared" si="4"/>
      </c>
      <c r="T39" s="241">
        <v>0</v>
      </c>
      <c r="U39" s="241"/>
      <c r="V39" s="255"/>
      <c r="W39" s="243">
        <f t="shared" si="0"/>
      </c>
      <c r="X39" s="243">
        <f t="shared" si="5"/>
      </c>
      <c r="Y39" s="244">
        <f t="shared" si="6"/>
      </c>
      <c r="Z39" s="244">
        <f t="shared" si="7"/>
      </c>
      <c r="AA39" s="233"/>
      <c r="AB39" s="300"/>
      <c r="AC39" s="301"/>
      <c r="AD39" s="252" t="s">
        <v>390</v>
      </c>
      <c r="AE39"/>
      <c r="AF39"/>
      <c r="AG39"/>
      <c r="AH39" s="233"/>
    </row>
    <row r="40" spans="2:34" ht="13.5">
      <c r="B40" s="233"/>
      <c r="C40" s="246">
        <v>1</v>
      </c>
      <c r="D40" s="247" t="str">
        <f t="shared" si="1"/>
        <v>●</v>
      </c>
      <c r="E40" s="248">
        <f>IF(C40="","",IF(R40=0,"",SUM(R$5:R40)))</f>
        <v>6</v>
      </c>
      <c r="F40" s="249">
        <v>1</v>
      </c>
      <c r="G40" s="250" t="str">
        <f t="shared" si="2"/>
        <v>●</v>
      </c>
      <c r="H40" s="251">
        <f>IF(F40="","",IF(M40="","",IF(S40=0,"",SUM(S$5:S40))))</f>
        <v>5</v>
      </c>
      <c r="I40" s="252" t="s">
        <v>82</v>
      </c>
      <c r="J40" s="253" t="s">
        <v>63</v>
      </c>
      <c r="K40" s="254"/>
      <c r="L40" s="246">
        <v>1</v>
      </c>
      <c r="M40" s="249">
        <v>1</v>
      </c>
      <c r="N40" s="255">
        <v>4</v>
      </c>
      <c r="O40" s="256">
        <f>IF(L40="","",IF(C40="","",SUM(R$5:R40)))</f>
        <v>6</v>
      </c>
      <c r="P40" s="257">
        <f>IF(M40="","",IF(F40="","",SUM(S$5:S40)))</f>
        <v>5</v>
      </c>
      <c r="Q40" s="255">
        <v>1</v>
      </c>
      <c r="R40" s="256">
        <f t="shared" si="3"/>
        <v>1</v>
      </c>
      <c r="S40" s="257">
        <f t="shared" si="4"/>
        <v>1</v>
      </c>
      <c r="T40" s="241">
        <v>0</v>
      </c>
      <c r="U40" s="241"/>
      <c r="V40" s="255"/>
      <c r="W40" s="243">
        <f t="shared" si="0"/>
        <v>6</v>
      </c>
      <c r="X40" s="243" t="str">
        <f t="shared" si="5"/>
        <v>00:FJHJ0</v>
      </c>
      <c r="Y40" s="244">
        <f t="shared" si="6"/>
        <v>5</v>
      </c>
      <c r="Z40" s="244" t="str">
        <f t="shared" si="7"/>
        <v>00:FJHJ0</v>
      </c>
      <c r="AA40" s="233"/>
      <c r="AB40" s="300" t="s">
        <v>391</v>
      </c>
      <c r="AC40" s="301" t="s">
        <v>391</v>
      </c>
      <c r="AD40" s="252" t="s">
        <v>344</v>
      </c>
      <c r="AE40"/>
      <c r="AF40"/>
      <c r="AG40"/>
      <c r="AH40" s="233"/>
    </row>
    <row r="41" spans="2:34" ht="13.5">
      <c r="B41" s="233"/>
      <c r="C41" s="246"/>
      <c r="D41" s="247" t="str">
        <f t="shared" si="1"/>
        <v>●</v>
      </c>
      <c r="E41" s="248">
        <f>IF(C41="","",IF(R41=0,"",SUM(R$5:R41)))</f>
      </c>
      <c r="F41" s="249"/>
      <c r="G41" s="250" t="str">
        <f t="shared" si="2"/>
        <v>●</v>
      </c>
      <c r="H41" s="251">
        <f>IF(F41="","",IF(M41="","",IF(S41=0,"",SUM(S$5:S41))))</f>
      </c>
      <c r="I41" s="252" t="s">
        <v>82</v>
      </c>
      <c r="J41" s="258" t="s">
        <v>65</v>
      </c>
      <c r="K41" s="259"/>
      <c r="L41" s="246">
        <v>1</v>
      </c>
      <c r="M41" s="249">
        <v>1</v>
      </c>
      <c r="N41" s="255">
        <v>4</v>
      </c>
      <c r="O41" s="256">
        <f>IF(L41="","",IF(C41="","",SUM(R$5:R41)))</f>
      </c>
      <c r="P41" s="257">
        <f>IF(M41="","",IF(F41="","",SUM(S$5:S41)))</f>
      </c>
      <c r="Q41" s="255">
        <v>1</v>
      </c>
      <c r="R41" s="256">
        <f t="shared" si="3"/>
        <v>0</v>
      </c>
      <c r="S41" s="257">
        <f t="shared" si="4"/>
        <v>0</v>
      </c>
      <c r="T41" s="241">
        <v>0</v>
      </c>
      <c r="U41" s="241"/>
      <c r="V41" s="255"/>
      <c r="W41" s="243">
        <f t="shared" si="0"/>
      </c>
      <c r="X41" s="243" t="str">
        <f t="shared" si="5"/>
        <v>03:FJHJ0</v>
      </c>
      <c r="Y41" s="244">
        <f t="shared" si="6"/>
      </c>
      <c r="Z41" s="244" t="str">
        <f t="shared" si="7"/>
        <v>03:FJHJ0</v>
      </c>
      <c r="AA41" s="233"/>
      <c r="AB41" s="300" t="s">
        <v>392</v>
      </c>
      <c r="AC41" s="301" t="s">
        <v>392</v>
      </c>
      <c r="AD41" s="252" t="s">
        <v>344</v>
      </c>
      <c r="AE41"/>
      <c r="AF41"/>
      <c r="AG41"/>
      <c r="AH41" s="233"/>
    </row>
    <row r="42" spans="2:34" ht="13.5">
      <c r="B42" s="233"/>
      <c r="C42" s="246"/>
      <c r="D42" s="247">
        <f t="shared" si="1"/>
      </c>
      <c r="E42" s="248">
        <f>IF(C42="","",IF(R42=0,"",SUM(R$5:R42)))</f>
      </c>
      <c r="F42" s="249"/>
      <c r="G42" s="250">
        <f t="shared" si="2"/>
      </c>
      <c r="H42" s="251">
        <f>IF(F42="","",IF(M42="","",IF(S42=0,"",SUM(S$5:S42))))</f>
      </c>
      <c r="I42" s="255" t="s">
        <v>83</v>
      </c>
      <c r="J42" s="255"/>
      <c r="K42" s="263"/>
      <c r="L42" s="246"/>
      <c r="M42" s="249"/>
      <c r="N42" s="255">
        <v>4</v>
      </c>
      <c r="O42" s="256">
        <f>IF(L42="","",IF(C42="","",SUM(R$5:R42)))</f>
      </c>
      <c r="P42" s="257">
        <f>IF(M42="","",IF(F42="","",SUM(S$5:S42)))</f>
      </c>
      <c r="Q42" s="255"/>
      <c r="R42" s="256">
        <f t="shared" si="3"/>
      </c>
      <c r="S42" s="257">
        <f t="shared" si="4"/>
      </c>
      <c r="T42" s="241">
        <v>0</v>
      </c>
      <c r="U42" s="241"/>
      <c r="V42" s="255"/>
      <c r="W42" s="243">
        <f t="shared" si="0"/>
      </c>
      <c r="X42" s="243">
        <f t="shared" si="5"/>
      </c>
      <c r="Y42" s="244">
        <f t="shared" si="6"/>
      </c>
      <c r="Z42" s="244">
        <f t="shared" si="7"/>
      </c>
      <c r="AA42" s="233"/>
      <c r="AB42" s="300"/>
      <c r="AC42" s="301"/>
      <c r="AD42" s="255"/>
      <c r="AE42"/>
      <c r="AF42"/>
      <c r="AG42"/>
      <c r="AH42" s="233"/>
    </row>
    <row r="43" spans="2:34" ht="13.5">
      <c r="B43" s="233"/>
      <c r="C43" s="246"/>
      <c r="D43" s="247">
        <f t="shared" si="1"/>
      </c>
      <c r="E43" s="248">
        <f>IF(C43="","",IF(R43=0,"",SUM(R$5:R43)))</f>
      </c>
      <c r="F43" s="249"/>
      <c r="G43" s="250">
        <f t="shared" si="2"/>
      </c>
      <c r="H43" s="251">
        <f>IF(F43="","",IF(M43="","",IF(S43=0,"",SUM(S$5:S43))))</f>
      </c>
      <c r="I43" s="252" t="s">
        <v>84</v>
      </c>
      <c r="J43" s="255" t="s">
        <v>62</v>
      </c>
      <c r="K43" s="263"/>
      <c r="L43" s="246"/>
      <c r="M43" s="249"/>
      <c r="N43" s="255">
        <v>4</v>
      </c>
      <c r="O43" s="256">
        <f>IF(L43="","",IF(C43="","",SUM(R$5:R43)))</f>
      </c>
      <c r="P43" s="257">
        <f>IF(M43="","",IF(F43="","",SUM(S$5:S43)))</f>
      </c>
      <c r="Q43" s="255">
        <v>1</v>
      </c>
      <c r="R43" s="256">
        <f t="shared" si="3"/>
      </c>
      <c r="S43" s="257">
        <f t="shared" si="4"/>
      </c>
      <c r="T43" s="241">
        <v>0</v>
      </c>
      <c r="U43" s="241"/>
      <c r="V43" s="255"/>
      <c r="W43" s="243">
        <f t="shared" si="0"/>
      </c>
      <c r="X43" s="243">
        <f t="shared" si="5"/>
      </c>
      <c r="Y43" s="244">
        <f t="shared" si="6"/>
      </c>
      <c r="Z43" s="244">
        <f t="shared" si="7"/>
      </c>
      <c r="AA43" s="233"/>
      <c r="AB43" s="300"/>
      <c r="AC43" s="301"/>
      <c r="AD43" s="252" t="s">
        <v>393</v>
      </c>
      <c r="AE43"/>
      <c r="AF43"/>
      <c r="AG43"/>
      <c r="AH43" s="233"/>
    </row>
    <row r="44" spans="2:34" ht="13.5">
      <c r="B44" s="233"/>
      <c r="C44" s="246">
        <v>1</v>
      </c>
      <c r="D44" s="247" t="str">
        <f t="shared" si="1"/>
        <v>●</v>
      </c>
      <c r="E44" s="248">
        <f>IF(C44="","",IF(R44=0,"",SUM(R$5:R44)))</f>
        <v>7</v>
      </c>
      <c r="F44" s="249">
        <v>1</v>
      </c>
      <c r="G44" s="250" t="str">
        <f t="shared" si="2"/>
        <v>●</v>
      </c>
      <c r="H44" s="251">
        <f>IF(F44="","",IF(M44="","",IF(S44=0,"",SUM(S$5:S44))))</f>
        <v>6</v>
      </c>
      <c r="I44" s="252" t="s">
        <v>84</v>
      </c>
      <c r="J44" s="253" t="s">
        <v>63</v>
      </c>
      <c r="K44" s="254"/>
      <c r="L44" s="246">
        <v>1</v>
      </c>
      <c r="M44" s="249">
        <v>1</v>
      </c>
      <c r="N44" s="255">
        <v>4</v>
      </c>
      <c r="O44" s="256">
        <f>IF(L44="","",IF(C44="","",SUM(R$5:R44)))</f>
        <v>7</v>
      </c>
      <c r="P44" s="257">
        <f>IF(M44="","",IF(F44="","",SUM(S$5:S44)))</f>
        <v>6</v>
      </c>
      <c r="Q44" s="255">
        <v>1</v>
      </c>
      <c r="R44" s="256">
        <f t="shared" si="3"/>
        <v>1</v>
      </c>
      <c r="S44" s="257">
        <f t="shared" si="4"/>
        <v>1</v>
      </c>
      <c r="T44" s="241">
        <v>0</v>
      </c>
      <c r="U44" s="241"/>
      <c r="V44" s="255"/>
      <c r="W44" s="243">
        <f t="shared" si="0"/>
        <v>7</v>
      </c>
      <c r="X44" s="243" t="str">
        <f t="shared" si="5"/>
        <v>00:FJLJ0</v>
      </c>
      <c r="Y44" s="244">
        <f t="shared" si="6"/>
        <v>6</v>
      </c>
      <c r="Z44" s="244" t="str">
        <f t="shared" si="7"/>
        <v>00:FJLJ0</v>
      </c>
      <c r="AA44" s="233"/>
      <c r="AB44" s="300" t="s">
        <v>391</v>
      </c>
      <c r="AC44" s="301" t="s">
        <v>391</v>
      </c>
      <c r="AD44" s="252" t="s">
        <v>393</v>
      </c>
      <c r="AE44"/>
      <c r="AF44"/>
      <c r="AG44"/>
      <c r="AH44" s="233"/>
    </row>
    <row r="45" spans="2:34" ht="13.5">
      <c r="B45" s="233"/>
      <c r="C45" s="246"/>
      <c r="D45" s="247" t="str">
        <f t="shared" si="1"/>
        <v>●</v>
      </c>
      <c r="E45" s="248">
        <f>IF(C45="","",IF(R45=0,"",SUM(R$5:R45)))</f>
      </c>
      <c r="F45" s="249"/>
      <c r="G45" s="250" t="str">
        <f t="shared" si="2"/>
        <v>●</v>
      </c>
      <c r="H45" s="251">
        <f>IF(F45="","",IF(M45="","",IF(S45=0,"",SUM(S$5:S45))))</f>
      </c>
      <c r="I45" s="252" t="s">
        <v>84</v>
      </c>
      <c r="J45" s="258" t="s">
        <v>65</v>
      </c>
      <c r="K45" s="259"/>
      <c r="L45" s="246">
        <v>1</v>
      </c>
      <c r="M45" s="249">
        <v>1</v>
      </c>
      <c r="N45" s="255">
        <v>4</v>
      </c>
      <c r="O45" s="256">
        <f>IF(L45="","",IF(C45="","",SUM(R$5:R45)))</f>
      </c>
      <c r="P45" s="257">
        <f>IF(M45="","",IF(F45="","",SUM(S$5:S45)))</f>
      </c>
      <c r="Q45" s="255">
        <v>1</v>
      </c>
      <c r="R45" s="256">
        <f t="shared" si="3"/>
        <v>0</v>
      </c>
      <c r="S45" s="257">
        <f t="shared" si="4"/>
        <v>0</v>
      </c>
      <c r="T45" s="241">
        <v>0</v>
      </c>
      <c r="U45" s="241"/>
      <c r="V45" s="255"/>
      <c r="W45" s="243">
        <f t="shared" si="0"/>
      </c>
      <c r="X45" s="243" t="str">
        <f t="shared" si="5"/>
        <v>03:FJLJ0</v>
      </c>
      <c r="Y45" s="244">
        <f t="shared" si="6"/>
      </c>
      <c r="Z45" s="244" t="str">
        <f t="shared" si="7"/>
        <v>03:FJLJ0</v>
      </c>
      <c r="AA45" s="233"/>
      <c r="AB45" s="300" t="s">
        <v>392</v>
      </c>
      <c r="AC45" s="301" t="s">
        <v>392</v>
      </c>
      <c r="AD45" s="252" t="s">
        <v>393</v>
      </c>
      <c r="AE45"/>
      <c r="AF45"/>
      <c r="AG45"/>
      <c r="AH45" s="233"/>
    </row>
    <row r="46" spans="2:34" ht="13.5">
      <c r="B46" s="233"/>
      <c r="C46" s="246"/>
      <c r="D46" s="247" t="str">
        <f t="shared" si="1"/>
        <v>●</v>
      </c>
      <c r="E46" s="248">
        <f>IF(C46="","",IF(R46=0,"",SUM(R$5:R46)))</f>
      </c>
      <c r="F46" s="249"/>
      <c r="G46" s="250" t="str">
        <f t="shared" si="2"/>
        <v>●</v>
      </c>
      <c r="H46" s="251">
        <f>IF(F46="","",IF(M46="","",IF(S46=0,"",SUM(S$5:S46))))</f>
      </c>
      <c r="I46" s="252" t="s">
        <v>84</v>
      </c>
      <c r="J46" s="340" t="s">
        <v>417</v>
      </c>
      <c r="K46" s="341" t="s">
        <v>68</v>
      </c>
      <c r="L46" s="246">
        <v>1</v>
      </c>
      <c r="M46" s="249">
        <v>1</v>
      </c>
      <c r="N46" s="255">
        <v>4</v>
      </c>
      <c r="O46" s="256">
        <f>IF(L46="","",IF(C46="","",SUM(R$5:R46)))</f>
      </c>
      <c r="P46" s="257">
        <f>IF(M46="","",IF(F46="","",SUM(S$5:S46)))</f>
      </c>
      <c r="Q46" s="255">
        <v>1</v>
      </c>
      <c r="R46" s="256">
        <f t="shared" si="3"/>
        <v>0</v>
      </c>
      <c r="S46" s="257">
        <f t="shared" si="4"/>
        <v>0</v>
      </c>
      <c r="T46" s="241">
        <v>0</v>
      </c>
      <c r="U46" s="241"/>
      <c r="V46" s="255"/>
      <c r="W46" s="243">
        <f t="shared" si="0"/>
      </c>
      <c r="X46" s="243" t="str">
        <f t="shared" si="5"/>
        <v>07:FJLJ0</v>
      </c>
      <c r="Y46" s="244">
        <f t="shared" si="6"/>
      </c>
      <c r="Z46" s="244" t="str">
        <f t="shared" si="7"/>
        <v>07:FJLJ0</v>
      </c>
      <c r="AA46" s="233"/>
      <c r="AB46" s="342" t="s">
        <v>383</v>
      </c>
      <c r="AC46" s="343" t="s">
        <v>383</v>
      </c>
      <c r="AD46" s="252" t="s">
        <v>393</v>
      </c>
      <c r="AE46"/>
      <c r="AF46"/>
      <c r="AG46"/>
      <c r="AH46" s="233"/>
    </row>
    <row r="47" spans="2:34" ht="13.5">
      <c r="B47" s="233"/>
      <c r="C47" s="246"/>
      <c r="D47" s="247">
        <f t="shared" si="1"/>
      </c>
      <c r="E47" s="248">
        <f>IF(C47="","",IF(R47=0,"",SUM(R$5:R47)))</f>
      </c>
      <c r="F47" s="249"/>
      <c r="G47" s="250">
        <f t="shared" si="2"/>
      </c>
      <c r="H47" s="251">
        <f>IF(F47="","",IF(M47="","",IF(S47=0,"",SUM(S$5:S47))))</f>
      </c>
      <c r="I47" s="255" t="s">
        <v>85</v>
      </c>
      <c r="J47" s="255" t="s">
        <v>62</v>
      </c>
      <c r="K47" s="263"/>
      <c r="L47" s="246"/>
      <c r="M47" s="249"/>
      <c r="N47" s="255">
        <v>4</v>
      </c>
      <c r="O47" s="256">
        <f>IF(L47="","",IF(C47="","",SUM(R$5:R47)))</f>
      </c>
      <c r="P47" s="257">
        <f>IF(M47="","",IF(F47="","",SUM(S$5:S47)))</f>
      </c>
      <c r="Q47" s="255">
        <v>1</v>
      </c>
      <c r="R47" s="256">
        <f t="shared" si="3"/>
      </c>
      <c r="S47" s="257">
        <f t="shared" si="4"/>
      </c>
      <c r="T47" s="241">
        <v>0</v>
      </c>
      <c r="U47" s="241"/>
      <c r="V47" s="255"/>
      <c r="W47" s="243">
        <f t="shared" si="0"/>
      </c>
      <c r="X47" s="243">
        <f t="shared" si="5"/>
      </c>
      <c r="Y47" s="244">
        <f t="shared" si="6"/>
      </c>
      <c r="Z47" s="244">
        <f t="shared" si="7"/>
      </c>
      <c r="AA47" s="233"/>
      <c r="AB47" s="300"/>
      <c r="AC47" s="301"/>
      <c r="AD47" s="255" t="s">
        <v>394</v>
      </c>
      <c r="AE47" s="233" t="s">
        <v>395</v>
      </c>
      <c r="AF47"/>
      <c r="AG47" s="233" t="s">
        <v>396</v>
      </c>
      <c r="AH47" s="233"/>
    </row>
    <row r="48" spans="2:34" ht="11.25">
      <c r="B48" s="233"/>
      <c r="C48" s="246"/>
      <c r="D48" s="247">
        <f t="shared" si="1"/>
      </c>
      <c r="E48" s="248">
        <f>IF(C48="","",IF(R48=0,"",SUM(R$5:R48)))</f>
      </c>
      <c r="F48" s="249">
        <v>1</v>
      </c>
      <c r="G48" s="250" t="str">
        <f t="shared" si="2"/>
        <v>●</v>
      </c>
      <c r="H48" s="251">
        <f>IF(F48="","",IF(M48="","",IF(S48=0,"",SUM(S$5:S48))))</f>
        <v>7</v>
      </c>
      <c r="I48" s="252" t="s">
        <v>86</v>
      </c>
      <c r="J48" s="253" t="s">
        <v>63</v>
      </c>
      <c r="K48" s="254"/>
      <c r="L48" s="246"/>
      <c r="M48" s="249">
        <v>1</v>
      </c>
      <c r="N48" s="255">
        <v>4</v>
      </c>
      <c r="O48" s="256">
        <f>IF(L48="","",IF(C48="","",SUM(R$5:R48)))</f>
      </c>
      <c r="P48" s="257">
        <f>IF(M48="","",IF(F48="","",SUM(S$5:S48)))</f>
        <v>7</v>
      </c>
      <c r="Q48" s="255">
        <v>1</v>
      </c>
      <c r="R48" s="256">
        <f t="shared" si="3"/>
      </c>
      <c r="S48" s="257">
        <f t="shared" si="4"/>
        <v>1</v>
      </c>
      <c r="T48" s="241">
        <v>0</v>
      </c>
      <c r="U48" s="241"/>
      <c r="V48" s="255"/>
      <c r="W48" s="243">
        <f t="shared" si="0"/>
      </c>
      <c r="X48" s="243">
        <f t="shared" si="5"/>
      </c>
      <c r="Y48" s="244">
        <f t="shared" si="6"/>
        <v>7</v>
      </c>
      <c r="Z48" s="244" t="str">
        <f aca="true" t="shared" si="9" ref="Z48:Z55">IF(AC48="","",AC48&amp;":"&amp;AF48)</f>
        <v>00:FTAT6</v>
      </c>
      <c r="AA48" s="233"/>
      <c r="AB48" s="300"/>
      <c r="AC48" s="301" t="s">
        <v>397</v>
      </c>
      <c r="AD48" s="252"/>
      <c r="AE48" s="330"/>
      <c r="AF48" s="252" t="s">
        <v>398</v>
      </c>
      <c r="AG48" s="331">
        <v>4</v>
      </c>
      <c r="AH48" s="233"/>
    </row>
    <row r="49" spans="2:34" ht="11.25">
      <c r="B49" s="233"/>
      <c r="C49" s="246">
        <v>1</v>
      </c>
      <c r="D49" s="247" t="str">
        <f t="shared" si="1"/>
        <v>●</v>
      </c>
      <c r="E49" s="248">
        <f>IF(C49="","",IF(R49=0,"",SUM(R$5:R49)))</f>
        <v>8</v>
      </c>
      <c r="F49" s="249"/>
      <c r="G49" s="250">
        <f t="shared" si="2"/>
      </c>
      <c r="H49" s="251">
        <f>IF(F49="","",IF(M49="","",IF(S49=0,"",SUM(S$5:S49))))</f>
      </c>
      <c r="I49" s="252" t="s">
        <v>86</v>
      </c>
      <c r="J49" s="253" t="s">
        <v>87</v>
      </c>
      <c r="K49" s="254"/>
      <c r="L49" s="246">
        <v>1</v>
      </c>
      <c r="M49" s="249"/>
      <c r="N49" s="255">
        <v>4</v>
      </c>
      <c r="O49" s="256">
        <f>IF(L49="","",IF(C49="","",SUM(R$5:R49)))</f>
        <v>8</v>
      </c>
      <c r="P49" s="257">
        <f>IF(M49="","",IF(F49="","",SUM(S$5:S49)))</f>
      </c>
      <c r="Q49" s="255">
        <v>1</v>
      </c>
      <c r="R49" s="256">
        <f t="shared" si="3"/>
        <v>1</v>
      </c>
      <c r="S49" s="257">
        <f t="shared" si="4"/>
      </c>
      <c r="T49" s="241">
        <v>0</v>
      </c>
      <c r="U49" s="241"/>
      <c r="V49" s="255"/>
      <c r="W49" s="243">
        <f t="shared" si="0"/>
        <v>8</v>
      </c>
      <c r="X49" s="243" t="str">
        <f t="shared" si="5"/>
        <v>01:FTAT1</v>
      </c>
      <c r="Y49" s="244">
        <f t="shared" si="6"/>
      </c>
      <c r="Z49" s="244">
        <f t="shared" si="9"/>
      </c>
      <c r="AA49" s="233"/>
      <c r="AB49" s="300" t="s">
        <v>399</v>
      </c>
      <c r="AC49" s="301"/>
      <c r="AD49" s="252" t="s">
        <v>345</v>
      </c>
      <c r="AE49" s="330">
        <v>7.26</v>
      </c>
      <c r="AF49" s="252"/>
      <c r="AG49" s="331"/>
      <c r="AH49" s="233"/>
    </row>
    <row r="50" spans="2:34" ht="11.25">
      <c r="B50" s="233"/>
      <c r="C50" s="246"/>
      <c r="D50" s="247" t="str">
        <f t="shared" si="1"/>
        <v>●</v>
      </c>
      <c r="E50" s="248">
        <f>IF(C50="","",IF(R50=0,"",SUM(R$5:R50)))</f>
      </c>
      <c r="F50" s="249"/>
      <c r="G50" s="250">
        <f t="shared" si="2"/>
      </c>
      <c r="H50" s="251">
        <f>IF(F50="","",IF(M50="","",IF(S50=0,"",SUM(S$5:S50))))</f>
      </c>
      <c r="I50" s="252" t="s">
        <v>86</v>
      </c>
      <c r="J50" s="264" t="s">
        <v>88</v>
      </c>
      <c r="K50" s="246"/>
      <c r="L50" s="246">
        <v>1</v>
      </c>
      <c r="M50" s="249"/>
      <c r="N50" s="255">
        <v>4</v>
      </c>
      <c r="O50" s="256">
        <f>IF(L50="","",IF(C50="","",SUM(R$5:R50)))</f>
      </c>
      <c r="P50" s="257">
        <f>IF(M50="","",IF(F50="","",SUM(S$5:S50)))</f>
      </c>
      <c r="Q50" s="255">
        <v>1</v>
      </c>
      <c r="R50" s="256">
        <f t="shared" si="3"/>
        <v>0</v>
      </c>
      <c r="S50" s="257">
        <f t="shared" si="4"/>
      </c>
      <c r="T50" s="241">
        <v>0</v>
      </c>
      <c r="U50" s="241"/>
      <c r="V50" s="255"/>
      <c r="W50" s="243">
        <f t="shared" si="0"/>
      </c>
      <c r="X50" s="243" t="str">
        <f t="shared" si="5"/>
        <v>02:FTAT3</v>
      </c>
      <c r="Y50" s="244">
        <f t="shared" si="6"/>
      </c>
      <c r="Z50" s="244">
        <f t="shared" si="9"/>
      </c>
      <c r="AA50" s="233"/>
      <c r="AB50" s="300" t="s">
        <v>400</v>
      </c>
      <c r="AC50" s="301"/>
      <c r="AD50" s="252" t="s">
        <v>346</v>
      </c>
      <c r="AE50" s="330">
        <v>6</v>
      </c>
      <c r="AF50" s="252"/>
      <c r="AG50" s="331"/>
      <c r="AH50" s="233"/>
    </row>
    <row r="51" spans="2:34" ht="11.25">
      <c r="B51" s="233"/>
      <c r="C51" s="246"/>
      <c r="D51" s="247" t="str">
        <f t="shared" si="1"/>
        <v>●</v>
      </c>
      <c r="E51" s="248">
        <f>IF(C51="","",IF(R51=0,"",SUM(R$5:R51)))</f>
      </c>
      <c r="F51" s="249"/>
      <c r="G51" s="250" t="str">
        <f t="shared" si="2"/>
        <v>●</v>
      </c>
      <c r="H51" s="251">
        <f>IF(F51="","",IF(M51="","",IF(S51=0,"",SUM(S$5:S51))))</f>
      </c>
      <c r="I51" s="252" t="s">
        <v>86</v>
      </c>
      <c r="J51" s="258" t="s">
        <v>65</v>
      </c>
      <c r="K51" s="259"/>
      <c r="L51" s="246">
        <v>1</v>
      </c>
      <c r="M51" s="249">
        <v>1</v>
      </c>
      <c r="N51" s="255">
        <v>4</v>
      </c>
      <c r="O51" s="256">
        <f>IF(L51="","",IF(C51="","",SUM(R$5:R51)))</f>
      </c>
      <c r="P51" s="257">
        <f>IF(M51="","",IF(F51="","",SUM(S$5:S51)))</f>
      </c>
      <c r="Q51" s="255">
        <v>1</v>
      </c>
      <c r="R51" s="256">
        <f t="shared" si="3"/>
        <v>0</v>
      </c>
      <c r="S51" s="257">
        <f t="shared" si="4"/>
        <v>0</v>
      </c>
      <c r="T51" s="241">
        <v>0</v>
      </c>
      <c r="U51" s="241"/>
      <c r="V51" s="255"/>
      <c r="W51" s="243">
        <f t="shared" si="0"/>
      </c>
      <c r="X51" s="243" t="str">
        <f t="shared" si="5"/>
        <v>03:FTAT5</v>
      </c>
      <c r="Y51" s="244">
        <f t="shared" si="6"/>
      </c>
      <c r="Z51" s="244">
        <f>IF(AC51="","",AC51&amp;":"&amp;AF51)</f>
      </c>
      <c r="AA51" s="233"/>
      <c r="AB51" s="300" t="s">
        <v>392</v>
      </c>
      <c r="AC51" s="301"/>
      <c r="AD51" s="252" t="s">
        <v>347</v>
      </c>
      <c r="AE51" s="330">
        <v>5</v>
      </c>
      <c r="AF51" s="252" t="s">
        <v>401</v>
      </c>
      <c r="AG51" s="331">
        <v>2.7</v>
      </c>
      <c r="AH51" s="233"/>
    </row>
    <row r="52" spans="2:34" ht="11.25">
      <c r="B52" s="233"/>
      <c r="C52" s="246"/>
      <c r="D52" s="247">
        <f t="shared" si="1"/>
      </c>
      <c r="E52" s="248">
        <f>IF(C52="","",IF(R52=0,"",SUM(R$5:R52)))</f>
      </c>
      <c r="F52" s="249">
        <v>1</v>
      </c>
      <c r="G52" s="250" t="str">
        <f t="shared" si="2"/>
        <v>●</v>
      </c>
      <c r="H52" s="251">
        <f>IF(F52="","",IF(M52="","",IF(S52=0,"",SUM(S$5:S52))))</f>
        <v>8</v>
      </c>
      <c r="I52" s="262" t="s">
        <v>89</v>
      </c>
      <c r="J52" s="253" t="s">
        <v>63</v>
      </c>
      <c r="K52" s="254"/>
      <c r="L52" s="246"/>
      <c r="M52" s="249">
        <v>1</v>
      </c>
      <c r="N52" s="255">
        <v>4</v>
      </c>
      <c r="O52" s="256">
        <f>IF(L52="","",IF(C52="","",SUM(R$5:R52)))</f>
      </c>
      <c r="P52" s="257">
        <f>IF(M52="","",IF(F52="","",SUM(S$5:S52)))</f>
        <v>8</v>
      </c>
      <c r="Q52" s="255">
        <v>1</v>
      </c>
      <c r="R52" s="256">
        <f t="shared" si="3"/>
      </c>
      <c r="S52" s="257">
        <f t="shared" si="4"/>
        <v>1</v>
      </c>
      <c r="T52" s="241">
        <v>0</v>
      </c>
      <c r="U52" s="241"/>
      <c r="V52" s="255"/>
      <c r="W52" s="243">
        <f t="shared" si="0"/>
      </c>
      <c r="X52" s="243">
        <f t="shared" si="5"/>
      </c>
      <c r="Y52" s="244">
        <f t="shared" si="6"/>
        <v>8</v>
      </c>
      <c r="Z52" s="244" t="str">
        <f t="shared" si="9"/>
        <v>00:FTDT3</v>
      </c>
      <c r="AA52" s="233"/>
      <c r="AB52" s="300"/>
      <c r="AC52" s="301" t="s">
        <v>391</v>
      </c>
      <c r="AD52" s="262"/>
      <c r="AE52" s="330"/>
      <c r="AF52" s="262" t="s">
        <v>402</v>
      </c>
      <c r="AG52" s="331">
        <v>1</v>
      </c>
      <c r="AH52" s="233"/>
    </row>
    <row r="53" spans="2:34" ht="11.25">
      <c r="B53" s="233"/>
      <c r="C53" s="246">
        <v>1</v>
      </c>
      <c r="D53" s="247" t="str">
        <f t="shared" si="1"/>
        <v>●</v>
      </c>
      <c r="E53" s="248">
        <f>IF(C53="","",IF(R53=0,"",SUM(R$5:R53)))</f>
        <v>9</v>
      </c>
      <c r="F53" s="249"/>
      <c r="G53" s="250">
        <f t="shared" si="2"/>
      </c>
      <c r="H53" s="251">
        <f>IF(F53="","",IF(M53="","",IF(S53=0,"",SUM(S$5:S53))))</f>
      </c>
      <c r="I53" s="262" t="s">
        <v>89</v>
      </c>
      <c r="J53" s="253" t="s">
        <v>87</v>
      </c>
      <c r="K53" s="254"/>
      <c r="L53" s="246">
        <v>1</v>
      </c>
      <c r="M53" s="249"/>
      <c r="N53" s="255">
        <v>4</v>
      </c>
      <c r="O53" s="256">
        <f>IF(L53="","",IF(C53="","",SUM(R$5:R53)))</f>
        <v>9</v>
      </c>
      <c r="P53" s="257">
        <f>IF(M53="","",IF(F53="","",SUM(S$5:S53)))</f>
      </c>
      <c r="Q53" s="255">
        <v>1</v>
      </c>
      <c r="R53" s="256">
        <f t="shared" si="3"/>
        <v>1</v>
      </c>
      <c r="S53" s="257">
        <f t="shared" si="4"/>
      </c>
      <c r="T53" s="241">
        <v>0</v>
      </c>
      <c r="U53" s="241"/>
      <c r="V53" s="255"/>
      <c r="W53" s="243">
        <f t="shared" si="0"/>
        <v>9</v>
      </c>
      <c r="X53" s="243" t="str">
        <f t="shared" si="5"/>
        <v>01:FTDT1</v>
      </c>
      <c r="Y53" s="244">
        <f t="shared" si="6"/>
      </c>
      <c r="Z53" s="244">
        <f t="shared" si="9"/>
      </c>
      <c r="AA53" s="233"/>
      <c r="AB53" s="300" t="s">
        <v>399</v>
      </c>
      <c r="AC53" s="301"/>
      <c r="AD53" s="262" t="s">
        <v>403</v>
      </c>
      <c r="AE53" s="330">
        <v>2</v>
      </c>
      <c r="AF53" s="262"/>
      <c r="AG53" s="331"/>
      <c r="AH53" s="233"/>
    </row>
    <row r="54" spans="2:34" ht="11.25">
      <c r="B54" s="233"/>
      <c r="C54" s="246"/>
      <c r="D54" s="247" t="str">
        <f t="shared" si="1"/>
        <v>●</v>
      </c>
      <c r="E54" s="248">
        <f>IF(C54="","",IF(R54=0,"",SUM(R$5:R54)))</f>
      </c>
      <c r="F54" s="249"/>
      <c r="G54" s="250">
        <f t="shared" si="2"/>
      </c>
      <c r="H54" s="251">
        <f>IF(F54="","",IF(M54="","",IF(S54=0,"",SUM(S$5:S54))))</f>
      </c>
      <c r="I54" s="262" t="s">
        <v>89</v>
      </c>
      <c r="J54" s="264" t="s">
        <v>88</v>
      </c>
      <c r="K54" s="246"/>
      <c r="L54" s="246">
        <v>1</v>
      </c>
      <c r="M54" s="249"/>
      <c r="N54" s="255">
        <v>4</v>
      </c>
      <c r="O54" s="256">
        <f>IF(L54="","",IF(C54="","",SUM(R$5:R54)))</f>
      </c>
      <c r="P54" s="257">
        <f>IF(M54="","",IF(F54="","",SUM(S$5:S54)))</f>
      </c>
      <c r="Q54" s="255">
        <v>1</v>
      </c>
      <c r="R54" s="256">
        <f t="shared" si="3"/>
        <v>0</v>
      </c>
      <c r="S54" s="257">
        <f t="shared" si="4"/>
      </c>
      <c r="T54" s="241">
        <v>0</v>
      </c>
      <c r="U54" s="241"/>
      <c r="V54" s="255"/>
      <c r="W54" s="243">
        <f t="shared" si="0"/>
      </c>
      <c r="X54" s="243" t="str">
        <f t="shared" si="5"/>
        <v>02:FTDT4</v>
      </c>
      <c r="Y54" s="244">
        <f t="shared" si="6"/>
      </c>
      <c r="Z54" s="244">
        <f t="shared" si="9"/>
      </c>
      <c r="AA54" s="233"/>
      <c r="AB54" s="300" t="s">
        <v>400</v>
      </c>
      <c r="AC54" s="301"/>
      <c r="AD54" s="262" t="s">
        <v>404</v>
      </c>
      <c r="AE54" s="330">
        <v>1.75</v>
      </c>
      <c r="AF54" s="262"/>
      <c r="AG54" s="331"/>
      <c r="AH54" s="233"/>
    </row>
    <row r="55" spans="2:34" ht="11.25">
      <c r="B55" s="233"/>
      <c r="C55" s="246"/>
      <c r="D55" s="247" t="str">
        <f t="shared" si="1"/>
        <v>●</v>
      </c>
      <c r="E55" s="248">
        <f>IF(C55="","",IF(R55=0,"",SUM(R$5:R55)))</f>
      </c>
      <c r="F55" s="249"/>
      <c r="G55" s="250" t="str">
        <f t="shared" si="2"/>
        <v>●</v>
      </c>
      <c r="H55" s="251">
        <f>IF(F55="","",IF(M55="","",IF(S55=0,"",SUM(S$5:S55))))</f>
      </c>
      <c r="I55" s="262" t="s">
        <v>89</v>
      </c>
      <c r="J55" s="258" t="s">
        <v>65</v>
      </c>
      <c r="K55" s="259"/>
      <c r="L55" s="246">
        <v>1</v>
      </c>
      <c r="M55" s="249">
        <v>1</v>
      </c>
      <c r="N55" s="255">
        <v>4</v>
      </c>
      <c r="O55" s="256">
        <f>IF(L55="","",IF(C55="","",SUM(R$5:R55)))</f>
      </c>
      <c r="P55" s="257">
        <f>IF(M55="","",IF(F55="","",SUM(S$5:S55)))</f>
      </c>
      <c r="Q55" s="255">
        <v>1</v>
      </c>
      <c r="R55" s="256">
        <f t="shared" si="3"/>
        <v>0</v>
      </c>
      <c r="S55" s="257">
        <f t="shared" si="4"/>
        <v>0</v>
      </c>
      <c r="T55" s="241">
        <v>0</v>
      </c>
      <c r="U55" s="241"/>
      <c r="V55" s="255"/>
      <c r="W55" s="243">
        <f t="shared" si="0"/>
      </c>
      <c r="X55" s="243" t="str">
        <f t="shared" si="5"/>
        <v>03:FTDT2</v>
      </c>
      <c r="Y55" s="244">
        <f t="shared" si="6"/>
      </c>
      <c r="Z55" s="244">
        <f t="shared" si="9"/>
      </c>
      <c r="AA55" s="233"/>
      <c r="AB55" s="300" t="s">
        <v>392</v>
      </c>
      <c r="AC55" s="301"/>
      <c r="AD55" s="262" t="s">
        <v>405</v>
      </c>
      <c r="AE55" s="330">
        <v>1.5</v>
      </c>
      <c r="AF55" s="262" t="s">
        <v>402</v>
      </c>
      <c r="AG55" s="331">
        <v>1</v>
      </c>
      <c r="AH55" s="233"/>
    </row>
    <row r="56" spans="2:34" ht="11.25">
      <c r="B56" s="233"/>
      <c r="C56" s="246">
        <v>1</v>
      </c>
      <c r="D56" s="247" t="str">
        <f>IF(L56="","","●")</f>
        <v>●</v>
      </c>
      <c r="E56" s="248">
        <f>IF(C56="","",IF(R56=0,"",SUM(R$5:R56)))</f>
        <v>10</v>
      </c>
      <c r="F56" s="249">
        <v>1</v>
      </c>
      <c r="G56" s="250" t="str">
        <f>IF(M56="","","●")</f>
        <v>●</v>
      </c>
      <c r="H56" s="251">
        <f>IF(F56="","",IF(M56="","",IF(S56=0,"",SUM(S$5:S56))))</f>
        <v>9</v>
      </c>
      <c r="I56" s="252" t="s">
        <v>90</v>
      </c>
      <c r="J56" s="253" t="s">
        <v>62</v>
      </c>
      <c r="K56" s="254"/>
      <c r="L56" s="246">
        <v>1</v>
      </c>
      <c r="M56" s="249">
        <v>1</v>
      </c>
      <c r="N56" s="255">
        <v>4</v>
      </c>
      <c r="O56" s="256">
        <f>IF(L56="","",IF(C56="","",SUM(R$5:R56)))</f>
        <v>10</v>
      </c>
      <c r="P56" s="257">
        <f>IF(M56="","",IF(F56="","",SUM(S$5:S56)))</f>
        <v>9</v>
      </c>
      <c r="Q56" s="255">
        <v>1</v>
      </c>
      <c r="R56" s="256">
        <f>IF(L56="","",IF(C56=1,Q56,0))</f>
        <v>1</v>
      </c>
      <c r="S56" s="257">
        <f>IF(M56="","",IF(F56=1,Q56,0))</f>
        <v>1</v>
      </c>
      <c r="T56" s="241">
        <v>0</v>
      </c>
      <c r="U56" s="241"/>
      <c r="V56" s="255"/>
      <c r="W56" s="243">
        <f t="shared" si="0"/>
        <v>10</v>
      </c>
      <c r="X56" s="243" t="str">
        <f t="shared" si="5"/>
        <v>00:FTJT1</v>
      </c>
      <c r="Y56" s="244">
        <f t="shared" si="6"/>
        <v>9</v>
      </c>
      <c r="Z56" s="244" t="str">
        <f>IF(AC56="","",AC56&amp;":"&amp;AF56)</f>
        <v>00:FTJT3</v>
      </c>
      <c r="AA56" s="233"/>
      <c r="AB56" s="300" t="s">
        <v>391</v>
      </c>
      <c r="AC56" s="301" t="s">
        <v>391</v>
      </c>
      <c r="AD56" s="252" t="s">
        <v>406</v>
      </c>
      <c r="AE56" s="330"/>
      <c r="AF56" s="252" t="s">
        <v>407</v>
      </c>
      <c r="AG56" s="331"/>
      <c r="AH56" s="233"/>
    </row>
    <row r="57" spans="2:34" ht="13.5">
      <c r="B57" s="233"/>
      <c r="C57" s="246">
        <v>1</v>
      </c>
      <c r="D57" s="247" t="str">
        <f t="shared" si="1"/>
        <v>●</v>
      </c>
      <c r="E57" s="248">
        <f>IF(C57="","",SUM(C$57:C57))</f>
        <v>1</v>
      </c>
      <c r="F57" s="249">
        <v>1</v>
      </c>
      <c r="G57" s="250" t="str">
        <f t="shared" si="2"/>
        <v>●</v>
      </c>
      <c r="H57" s="251">
        <f>IF(F57="","",IF(M57="","",IF(S57=0,"",SUM(S$57:S57))))</f>
        <v>1</v>
      </c>
      <c r="I57" s="262" t="s">
        <v>91</v>
      </c>
      <c r="J57" s="253" t="s">
        <v>63</v>
      </c>
      <c r="K57" s="254"/>
      <c r="L57" s="246">
        <v>1</v>
      </c>
      <c r="M57" s="249">
        <v>1</v>
      </c>
      <c r="N57" s="255">
        <v>2</v>
      </c>
      <c r="O57" s="256">
        <f>IF(L57="","",IF(C57="","",SUM(R$5:R57)))</f>
        <v>11</v>
      </c>
      <c r="P57" s="257">
        <f>IF(M57="","",IF(F57="","",SUM(S$5:S57)))</f>
        <v>10</v>
      </c>
      <c r="Q57" s="255">
        <v>1</v>
      </c>
      <c r="R57" s="256">
        <f t="shared" si="3"/>
        <v>1</v>
      </c>
      <c r="S57" s="257">
        <f t="shared" si="4"/>
        <v>1</v>
      </c>
      <c r="T57" s="241">
        <v>0</v>
      </c>
      <c r="U57" s="241"/>
      <c r="V57" s="255"/>
      <c r="W57" s="243">
        <f t="shared" si="0"/>
        <v>11</v>
      </c>
      <c r="X57" s="243" t="str">
        <f t="shared" si="5"/>
        <v>00:D0400</v>
      </c>
      <c r="Y57" s="244">
        <f t="shared" si="6"/>
        <v>10</v>
      </c>
      <c r="Z57" s="244" t="str">
        <f>IF(AC57="","",AC57&amp;":"&amp;AD57)</f>
        <v>00:D0400</v>
      </c>
      <c r="AA57" s="233"/>
      <c r="AB57" s="300" t="s">
        <v>391</v>
      </c>
      <c r="AC57" s="301" t="s">
        <v>391</v>
      </c>
      <c r="AD57" s="262" t="s">
        <v>408</v>
      </c>
      <c r="AE57"/>
      <c r="AF57" s="262"/>
      <c r="AG57" s="329"/>
      <c r="AH57" s="233"/>
    </row>
    <row r="58" spans="2:34" ht="13.5">
      <c r="B58" s="233"/>
      <c r="C58" s="246"/>
      <c r="D58" s="247" t="str">
        <f t="shared" si="1"/>
        <v>●</v>
      </c>
      <c r="E58" s="248">
        <f>IF(C58="","",SUM(C$57:C58))</f>
      </c>
      <c r="F58" s="249"/>
      <c r="G58" s="250" t="str">
        <f t="shared" si="2"/>
        <v>●</v>
      </c>
      <c r="H58" s="251">
        <f>IF(F58="","",IF(M58="","",IF(S58=0,"",SUM(S$57:S58))))</f>
      </c>
      <c r="I58" s="262" t="s">
        <v>91</v>
      </c>
      <c r="J58" s="258" t="s">
        <v>65</v>
      </c>
      <c r="K58" s="259"/>
      <c r="L58" s="246">
        <v>1</v>
      </c>
      <c r="M58" s="249">
        <v>1</v>
      </c>
      <c r="N58" s="255">
        <v>2</v>
      </c>
      <c r="O58" s="256">
        <f>IF(L58="","",IF(C58="","",SUM(R$5:R58)))</f>
      </c>
      <c r="P58" s="257">
        <f>IF(M58="","",IF(F58="","",SUM(S$5:S58)))</f>
      </c>
      <c r="Q58" s="255">
        <v>1</v>
      </c>
      <c r="R58" s="256">
        <f t="shared" si="3"/>
        <v>0</v>
      </c>
      <c r="S58" s="257">
        <f t="shared" si="4"/>
        <v>0</v>
      </c>
      <c r="T58" s="241">
        <v>0</v>
      </c>
      <c r="U58" s="241"/>
      <c r="V58" s="255"/>
      <c r="W58" s="243">
        <f t="shared" si="0"/>
      </c>
      <c r="X58" s="243" t="str">
        <f t="shared" si="5"/>
        <v>03:D0400</v>
      </c>
      <c r="Y58" s="244">
        <f t="shared" si="6"/>
      </c>
      <c r="Z58" s="244" t="str">
        <f t="shared" si="7"/>
        <v>03:D0400</v>
      </c>
      <c r="AA58" s="233"/>
      <c r="AB58" s="300" t="s">
        <v>386</v>
      </c>
      <c r="AC58" s="301" t="s">
        <v>386</v>
      </c>
      <c r="AD58" s="262" t="s">
        <v>348</v>
      </c>
      <c r="AE58"/>
      <c r="AF58" s="262"/>
      <c r="AG58" s="329"/>
      <c r="AH58" s="233"/>
    </row>
    <row r="59" spans="2:34" ht="13.5">
      <c r="B59" s="233"/>
      <c r="C59" s="246"/>
      <c r="D59" s="247" t="str">
        <f t="shared" si="1"/>
        <v>●</v>
      </c>
      <c r="E59" s="248">
        <f>IF(C59="","",SUM(C$57:C59))</f>
      </c>
      <c r="F59" s="249"/>
      <c r="G59" s="250" t="str">
        <f t="shared" si="2"/>
        <v>●</v>
      </c>
      <c r="H59" s="251">
        <f>IF(F59="","",IF(M59="","",IF(S59=0,"",SUM(S$57:S59))))</f>
      </c>
      <c r="I59" s="262" t="s">
        <v>91</v>
      </c>
      <c r="J59" s="260" t="s">
        <v>92</v>
      </c>
      <c r="K59" s="261" t="s">
        <v>68</v>
      </c>
      <c r="L59" s="246">
        <v>1</v>
      </c>
      <c r="M59" s="249">
        <v>1</v>
      </c>
      <c r="N59" s="255">
        <v>2</v>
      </c>
      <c r="O59" s="256">
        <f>IF(L59="","",IF(C59="","",SUM(R$5:R59)))</f>
      </c>
      <c r="P59" s="257">
        <f>IF(M59="","",IF(F59="","",SUM(S$5:S59)))</f>
      </c>
      <c r="Q59" s="255">
        <v>1</v>
      </c>
      <c r="R59" s="256">
        <f t="shared" si="3"/>
        <v>0</v>
      </c>
      <c r="S59" s="257">
        <f t="shared" si="4"/>
        <v>0</v>
      </c>
      <c r="T59" s="255">
        <v>0</v>
      </c>
      <c r="U59" s="255"/>
      <c r="V59" s="255"/>
      <c r="W59" s="243">
        <f t="shared" si="0"/>
      </c>
      <c r="X59" s="243" t="str">
        <f t="shared" si="5"/>
        <v>06:D0400</v>
      </c>
      <c r="Y59" s="244">
        <f t="shared" si="6"/>
      </c>
      <c r="Z59" s="244" t="str">
        <f t="shared" si="7"/>
        <v>06:D0400</v>
      </c>
      <c r="AA59" s="233"/>
      <c r="AB59" s="300" t="s">
        <v>409</v>
      </c>
      <c r="AC59" s="301" t="s">
        <v>409</v>
      </c>
      <c r="AD59" s="262" t="s">
        <v>348</v>
      </c>
      <c r="AE59"/>
      <c r="AF59" s="262"/>
      <c r="AG59" s="329"/>
      <c r="AH59" s="233"/>
    </row>
    <row r="60" spans="2:34" ht="13.5">
      <c r="B60" s="233"/>
      <c r="C60" s="246"/>
      <c r="D60" s="247">
        <f t="shared" si="1"/>
      </c>
      <c r="E60" s="248">
        <f>IF(C60="","",SUM(C$57:C60))</f>
      </c>
      <c r="F60" s="249"/>
      <c r="G60" s="250">
        <f t="shared" si="2"/>
      </c>
      <c r="H60" s="251">
        <f>IF(F60="","",IF(M60="","",IF(S60=0,"",SUM(S$57:S60))))</f>
      </c>
      <c r="I60" s="262" t="s">
        <v>91</v>
      </c>
      <c r="J60" s="260" t="s">
        <v>93</v>
      </c>
      <c r="K60" s="261" t="s">
        <v>68</v>
      </c>
      <c r="L60" s="246"/>
      <c r="M60" s="249"/>
      <c r="N60" s="255">
        <v>2</v>
      </c>
      <c r="O60" s="256">
        <f>IF(L60="","",IF(C60="","",SUM(R$5:R60)))</f>
      </c>
      <c r="P60" s="257">
        <f>IF(M60="","",IF(F60="","",SUM(S$5:S60)))</f>
      </c>
      <c r="Q60" s="255">
        <v>1</v>
      </c>
      <c r="R60" s="256">
        <f t="shared" si="3"/>
      </c>
      <c r="S60" s="257">
        <f t="shared" si="4"/>
      </c>
      <c r="T60" s="255">
        <v>6</v>
      </c>
      <c r="U60" s="255"/>
      <c r="V60" s="255"/>
      <c r="W60" s="243">
        <f t="shared" si="0"/>
      </c>
      <c r="X60" s="243">
        <f t="shared" si="5"/>
      </c>
      <c r="Y60" s="244">
        <f t="shared" si="6"/>
      </c>
      <c r="Z60" s="244">
        <f t="shared" si="7"/>
      </c>
      <c r="AA60" s="233"/>
      <c r="AB60" s="300"/>
      <c r="AC60" s="301"/>
      <c r="AD60" s="262" t="s">
        <v>348</v>
      </c>
      <c r="AE60"/>
      <c r="AF60" s="262"/>
      <c r="AG60" s="329"/>
      <c r="AH60" s="233"/>
    </row>
    <row r="61" spans="2:34" ht="11.25">
      <c r="B61" s="233"/>
      <c r="E61" s="233"/>
      <c r="V61" s="233"/>
      <c r="AA61" s="233"/>
      <c r="AH61" s="233"/>
    </row>
    <row r="62" spans="2:34" ht="11.25">
      <c r="B62" s="233"/>
      <c r="E62" s="534" t="s">
        <v>94</v>
      </c>
      <c r="F62" s="534"/>
      <c r="G62" s="534"/>
      <c r="H62" s="534"/>
      <c r="I62" s="534"/>
      <c r="J62" s="534"/>
      <c r="K62" s="534"/>
      <c r="L62" s="534"/>
      <c r="M62" s="534"/>
      <c r="N62" s="534"/>
      <c r="O62" s="534"/>
      <c r="P62" s="534"/>
      <c r="Q62" s="534"/>
      <c r="R62" s="534"/>
      <c r="S62" s="534"/>
      <c r="T62" s="534"/>
      <c r="U62" s="265"/>
      <c r="V62" s="233"/>
      <c r="W62" s="534" t="s">
        <v>95</v>
      </c>
      <c r="X62" s="534"/>
      <c r="AA62" s="233"/>
      <c r="AH62" s="233"/>
    </row>
    <row r="63" spans="2:34" ht="11.25">
      <c r="B63" s="233"/>
      <c r="E63" s="233">
        <v>1</v>
      </c>
      <c r="F63" s="231">
        <f>E63+1</f>
        <v>2</v>
      </c>
      <c r="G63" s="231">
        <f aca="true" t="shared" si="10" ref="G63:T63">F63+1</f>
        <v>3</v>
      </c>
      <c r="H63" s="231">
        <f t="shared" si="10"/>
        <v>4</v>
      </c>
      <c r="I63" s="231">
        <f t="shared" si="10"/>
        <v>5</v>
      </c>
      <c r="J63" s="231">
        <f t="shared" si="10"/>
        <v>6</v>
      </c>
      <c r="K63" s="231">
        <f t="shared" si="10"/>
        <v>7</v>
      </c>
      <c r="L63" s="231">
        <f t="shared" si="10"/>
        <v>8</v>
      </c>
      <c r="M63" s="231">
        <f t="shared" si="10"/>
        <v>9</v>
      </c>
      <c r="N63" s="231">
        <f t="shared" si="10"/>
        <v>10</v>
      </c>
      <c r="O63" s="231">
        <f t="shared" si="10"/>
        <v>11</v>
      </c>
      <c r="P63" s="231">
        <f t="shared" si="10"/>
        <v>12</v>
      </c>
      <c r="Q63" s="231">
        <f t="shared" si="10"/>
        <v>13</v>
      </c>
      <c r="R63" s="231">
        <f t="shared" si="10"/>
        <v>14</v>
      </c>
      <c r="S63" s="231">
        <f t="shared" si="10"/>
        <v>15</v>
      </c>
      <c r="T63" s="231">
        <f t="shared" si="10"/>
        <v>16</v>
      </c>
      <c r="U63" s="266"/>
      <c r="V63" s="233"/>
      <c r="W63" s="233">
        <v>1</v>
      </c>
      <c r="X63" s="231">
        <f>W63+1</f>
        <v>2</v>
      </c>
      <c r="AA63" s="233"/>
      <c r="AH63" s="233"/>
    </row>
    <row r="64" spans="2:34" ht="11.25">
      <c r="B64" s="233"/>
      <c r="E64" s="233"/>
      <c r="H64" s="535" t="s">
        <v>96</v>
      </c>
      <c r="I64" s="535"/>
      <c r="J64" s="535"/>
      <c r="K64" s="535"/>
      <c r="L64" s="535"/>
      <c r="M64" s="535"/>
      <c r="N64" s="535"/>
      <c r="O64" s="535"/>
      <c r="P64" s="535"/>
      <c r="Q64" s="535"/>
      <c r="R64" s="535"/>
      <c r="S64" s="535"/>
      <c r="T64" s="535"/>
      <c r="U64" s="267"/>
      <c r="V64" s="233"/>
      <c r="Y64" s="536" t="s">
        <v>97</v>
      </c>
      <c r="Z64" s="536"/>
      <c r="AA64" s="233"/>
      <c r="AH64" s="233"/>
    </row>
    <row r="65" spans="2:34" ht="11.25">
      <c r="B65" s="233"/>
      <c r="E65" s="233"/>
      <c r="H65" s="233">
        <v>1</v>
      </c>
      <c r="I65" s="231">
        <f>H65+1</f>
        <v>2</v>
      </c>
      <c r="J65" s="231">
        <f aca="true" t="shared" si="11" ref="J65:T65">I65+1</f>
        <v>3</v>
      </c>
      <c r="K65" s="231">
        <f t="shared" si="11"/>
        <v>4</v>
      </c>
      <c r="L65" s="231">
        <f t="shared" si="11"/>
        <v>5</v>
      </c>
      <c r="M65" s="231">
        <f t="shared" si="11"/>
        <v>6</v>
      </c>
      <c r="N65" s="231">
        <f t="shared" si="11"/>
        <v>7</v>
      </c>
      <c r="O65" s="231">
        <f t="shared" si="11"/>
        <v>8</v>
      </c>
      <c r="P65" s="231">
        <f t="shared" si="11"/>
        <v>9</v>
      </c>
      <c r="Q65" s="231">
        <f t="shared" si="11"/>
        <v>10</v>
      </c>
      <c r="R65" s="231">
        <f t="shared" si="11"/>
        <v>11</v>
      </c>
      <c r="S65" s="231">
        <f t="shared" si="11"/>
        <v>12</v>
      </c>
      <c r="T65" s="231">
        <f t="shared" si="11"/>
        <v>13</v>
      </c>
      <c r="U65" s="266"/>
      <c r="V65" s="233"/>
      <c r="Y65" s="233">
        <v>1</v>
      </c>
      <c r="Z65" s="231">
        <f>Y65+1</f>
        <v>2</v>
      </c>
      <c r="AA65" s="233"/>
      <c r="AH65" s="233"/>
    </row>
    <row r="66" spans="2:34" ht="11.25">
      <c r="B66" s="233"/>
      <c r="E66" s="534" t="s">
        <v>98</v>
      </c>
      <c r="F66" s="534"/>
      <c r="G66" s="534"/>
      <c r="H66" s="534"/>
      <c r="I66" s="534"/>
      <c r="J66" s="534"/>
      <c r="K66" s="534"/>
      <c r="L66" s="534"/>
      <c r="M66" s="534"/>
      <c r="N66" s="534"/>
      <c r="O66" s="534"/>
      <c r="P66" s="534"/>
      <c r="Q66" s="534"/>
      <c r="R66" s="534"/>
      <c r="S66" s="534"/>
      <c r="T66" s="534"/>
      <c r="U66" s="534"/>
      <c r="V66" s="534"/>
      <c r="W66" s="534"/>
      <c r="X66" s="534"/>
      <c r="Y66" s="268"/>
      <c r="Z66" s="268"/>
      <c r="AA66" s="233"/>
      <c r="AH66" s="233"/>
    </row>
    <row r="67" spans="2:34" ht="11.25">
      <c r="B67" s="233"/>
      <c r="E67" s="233">
        <v>1</v>
      </c>
      <c r="F67" s="231">
        <f>E67+1</f>
        <v>2</v>
      </c>
      <c r="G67" s="231">
        <f aca="true" t="shared" si="12" ref="G67:T67">F67+1</f>
        <v>3</v>
      </c>
      <c r="H67" s="231">
        <f t="shared" si="12"/>
        <v>4</v>
      </c>
      <c r="I67" s="231">
        <f t="shared" si="12"/>
        <v>5</v>
      </c>
      <c r="J67" s="231">
        <f t="shared" si="12"/>
        <v>6</v>
      </c>
      <c r="K67" s="231">
        <f t="shared" si="12"/>
        <v>7</v>
      </c>
      <c r="L67" s="231">
        <f t="shared" si="12"/>
        <v>8</v>
      </c>
      <c r="M67" s="231">
        <f t="shared" si="12"/>
        <v>9</v>
      </c>
      <c r="N67" s="231">
        <f t="shared" si="12"/>
        <v>10</v>
      </c>
      <c r="O67" s="231">
        <f t="shared" si="12"/>
        <v>11</v>
      </c>
      <c r="P67" s="231">
        <f t="shared" si="12"/>
        <v>12</v>
      </c>
      <c r="Q67" s="231">
        <f t="shared" si="12"/>
        <v>13</v>
      </c>
      <c r="R67" s="231">
        <f t="shared" si="12"/>
        <v>14</v>
      </c>
      <c r="S67" s="231">
        <f t="shared" si="12"/>
        <v>15</v>
      </c>
      <c r="T67" s="231">
        <f t="shared" si="12"/>
        <v>16</v>
      </c>
      <c r="U67" s="231">
        <f>T67+1</f>
        <v>17</v>
      </c>
      <c r="V67" s="231">
        <f>U67+1</f>
        <v>18</v>
      </c>
      <c r="W67" s="231">
        <f>V67+1</f>
        <v>19</v>
      </c>
      <c r="X67" s="231">
        <f>W67+1</f>
        <v>20</v>
      </c>
      <c r="AA67" s="233"/>
      <c r="AH67" s="233"/>
    </row>
    <row r="68" spans="2:34" ht="11.25">
      <c r="B68" s="233"/>
      <c r="E68" s="233"/>
      <c r="H68" s="535" t="s">
        <v>99</v>
      </c>
      <c r="I68" s="535"/>
      <c r="J68" s="535"/>
      <c r="K68" s="535"/>
      <c r="L68" s="535"/>
      <c r="M68" s="535"/>
      <c r="N68" s="535"/>
      <c r="O68" s="535"/>
      <c r="P68" s="535"/>
      <c r="Q68" s="535"/>
      <c r="R68" s="535"/>
      <c r="S68" s="535"/>
      <c r="T68" s="535"/>
      <c r="U68" s="535"/>
      <c r="V68" s="535"/>
      <c r="W68" s="535"/>
      <c r="X68" s="535"/>
      <c r="Y68" s="535"/>
      <c r="Z68" s="535"/>
      <c r="AA68" s="233"/>
      <c r="AH68" s="233"/>
    </row>
    <row r="69" spans="8:26" ht="11.25">
      <c r="H69" s="233">
        <v>1</v>
      </c>
      <c r="I69" s="231">
        <f>H69+1</f>
        <v>2</v>
      </c>
      <c r="J69" s="231">
        <f aca="true" t="shared" si="13" ref="J69:T69">I69+1</f>
        <v>3</v>
      </c>
      <c r="K69" s="231">
        <f t="shared" si="13"/>
        <v>4</v>
      </c>
      <c r="L69" s="231">
        <f t="shared" si="13"/>
        <v>5</v>
      </c>
      <c r="M69" s="231">
        <f t="shared" si="13"/>
        <v>6</v>
      </c>
      <c r="N69" s="231">
        <f t="shared" si="13"/>
        <v>7</v>
      </c>
      <c r="O69" s="231">
        <f t="shared" si="13"/>
        <v>8</v>
      </c>
      <c r="P69" s="231">
        <f t="shared" si="13"/>
        <v>9</v>
      </c>
      <c r="Q69" s="231">
        <f t="shared" si="13"/>
        <v>10</v>
      </c>
      <c r="R69" s="231">
        <f t="shared" si="13"/>
        <v>11</v>
      </c>
      <c r="S69" s="231">
        <f t="shared" si="13"/>
        <v>12</v>
      </c>
      <c r="T69" s="231">
        <f t="shared" si="13"/>
        <v>13</v>
      </c>
      <c r="U69" s="231">
        <f>T69+1</f>
        <v>14</v>
      </c>
      <c r="V69" s="231">
        <f>U69+1</f>
        <v>15</v>
      </c>
      <c r="W69" s="231">
        <f>V69+1</f>
        <v>16</v>
      </c>
      <c r="X69" s="231">
        <f aca="true" t="shared" si="14" ref="X69:Z70">W69+1</f>
        <v>17</v>
      </c>
      <c r="Y69" s="231">
        <f t="shared" si="14"/>
        <v>18</v>
      </c>
      <c r="Z69" s="231">
        <f t="shared" si="14"/>
        <v>19</v>
      </c>
    </row>
    <row r="70" spans="23:26" ht="13.5">
      <c r="W70" s="231">
        <f>V70+1</f>
        <v>1</v>
      </c>
      <c r="X70" s="231">
        <f t="shared" si="14"/>
        <v>2</v>
      </c>
      <c r="Y70" s="231">
        <f t="shared" si="14"/>
        <v>3</v>
      </c>
      <c r="Z70" s="231">
        <f t="shared" si="14"/>
        <v>4</v>
      </c>
    </row>
  </sheetData>
  <sheetProtection sheet="1" selectLockedCells="1"/>
  <mergeCells count="16">
    <mergeCell ref="W4:X4"/>
    <mergeCell ref="Y4:Z4"/>
    <mergeCell ref="H64:T64"/>
    <mergeCell ref="Y64:Z64"/>
    <mergeCell ref="E66:X66"/>
    <mergeCell ref="H68:Z68"/>
    <mergeCell ref="AD3:AG3"/>
    <mergeCell ref="AB3:AC3"/>
    <mergeCell ref="J3:K3"/>
    <mergeCell ref="E62:T62"/>
    <mergeCell ref="W62:X62"/>
    <mergeCell ref="C3:H3"/>
    <mergeCell ref="L3:S3"/>
    <mergeCell ref="W3:Z3"/>
    <mergeCell ref="C4:E4"/>
    <mergeCell ref="F4:H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4"/>
  <dimension ref="A1:J249"/>
  <sheetViews>
    <sheetView zoomScalePageLayoutView="0" workbookViewId="0" topLeftCell="A1">
      <pane xSplit="21900" ySplit="7830" topLeftCell="V143" activePane="topLeft" state="split"/>
      <selection pane="topLeft" activeCell="H16" sqref="H16"/>
      <selection pane="topRight" activeCell="Y26" sqref="Y26:Y92"/>
      <selection pane="bottomLeft" activeCell="C142" sqref="C142"/>
      <selection pane="bottomRight" activeCell="X84" sqref="X84"/>
    </sheetView>
  </sheetViews>
  <sheetFormatPr defaultColWidth="9.00390625" defaultRowHeight="13.5"/>
  <cols>
    <col min="1" max="1" width="25.375" style="276" customWidth="1"/>
    <col min="2" max="2" width="11.375" style="279" customWidth="1"/>
    <col min="3" max="3" width="24.125" style="279" customWidth="1"/>
    <col min="4" max="4" width="21.125" style="279" customWidth="1"/>
    <col min="5" max="5" width="9.00390625" style="277" customWidth="1"/>
    <col min="6" max="7" width="4.625" style="277" customWidth="1"/>
    <col min="8" max="8" width="12.75390625" style="277" customWidth="1"/>
    <col min="9" max="9" width="4.75390625" style="277" customWidth="1"/>
    <col min="10" max="10" width="4.125" style="277" customWidth="1"/>
    <col min="11" max="16384" width="9.00390625" style="277" customWidth="1"/>
  </cols>
  <sheetData>
    <row r="1" spans="2:4" ht="13.5">
      <c r="B1" s="277"/>
      <c r="C1" s="277"/>
      <c r="D1" s="277"/>
    </row>
    <row r="2" spans="2:9" ht="13.5">
      <c r="B2" s="278" t="s">
        <v>138</v>
      </c>
      <c r="C2" s="278" t="s">
        <v>139</v>
      </c>
      <c r="D2" s="278" t="s">
        <v>49</v>
      </c>
      <c r="F2" s="279" t="s">
        <v>140</v>
      </c>
      <c r="G2" s="279"/>
      <c r="H2" s="279"/>
      <c r="I2" s="279"/>
    </row>
    <row r="3" spans="1:9" ht="13.5">
      <c r="A3" s="276" t="str">
        <f>IF(C3="","所属名",C3)&amp;"+"&amp;IF(B3="","略称",B3)&amp;"+"&amp;IF(D3="","フリガナ",D3)</f>
        <v>所属名+加古川陸協+フリガナ</v>
      </c>
      <c r="B3" s="229" t="s">
        <v>141</v>
      </c>
      <c r="C3" s="229" t="s">
        <v>130</v>
      </c>
      <c r="D3" s="229" t="s">
        <v>130</v>
      </c>
      <c r="F3" s="279"/>
      <c r="G3" s="279" t="s">
        <v>142</v>
      </c>
      <c r="H3" s="279" t="s">
        <v>143</v>
      </c>
      <c r="I3" s="279" t="s">
        <v>142</v>
      </c>
    </row>
    <row r="4" spans="1:9" ht="13.5">
      <c r="A4" s="276" t="str">
        <f aca="true" t="shared" si="0" ref="A4:A67">IF(C4="","所属名",C4)&amp;"+"&amp;IF(B4="","略称",B4)&amp;"+"&amp;IF(D4="","フリガナ",D4)</f>
        <v>所属名+兵庫陸協+フリガナ</v>
      </c>
      <c r="B4" s="280" t="s">
        <v>144</v>
      </c>
      <c r="C4" s="280" t="s">
        <v>130</v>
      </c>
      <c r="D4" s="280" t="s">
        <v>130</v>
      </c>
      <c r="F4" s="279">
        <v>1</v>
      </c>
      <c r="G4" s="279">
        <v>0</v>
      </c>
      <c r="H4" s="279"/>
      <c r="I4" s="279">
        <v>0</v>
      </c>
    </row>
    <row r="5" spans="1:10" ht="13.5">
      <c r="A5" s="276" t="str">
        <f t="shared" si="0"/>
        <v>所属名+高砂陸協+フリガナ</v>
      </c>
      <c r="B5" s="229" t="s">
        <v>145</v>
      </c>
      <c r="C5" s="229" t="s">
        <v>130</v>
      </c>
      <c r="D5" s="229" t="s">
        <v>130</v>
      </c>
      <c r="F5" s="279">
        <v>2</v>
      </c>
      <c r="G5" s="279">
        <v>1</v>
      </c>
      <c r="H5" s="279" t="s">
        <v>146</v>
      </c>
      <c r="I5" s="279">
        <v>1</v>
      </c>
      <c r="J5" s="277">
        <v>1</v>
      </c>
    </row>
    <row r="6" spans="1:10" ht="13.5">
      <c r="A6" s="276" t="str">
        <f t="shared" si="0"/>
        <v>所属名+加古郡陸協+フリガナ</v>
      </c>
      <c r="B6" s="229" t="s">
        <v>147</v>
      </c>
      <c r="C6" s="229" t="s">
        <v>130</v>
      </c>
      <c r="D6" s="229" t="s">
        <v>130</v>
      </c>
      <c r="F6" s="279">
        <v>3</v>
      </c>
      <c r="G6" s="279">
        <v>2</v>
      </c>
      <c r="H6" s="279" t="s">
        <v>148</v>
      </c>
      <c r="I6" s="279">
        <v>2</v>
      </c>
      <c r="J6" s="277">
        <v>2</v>
      </c>
    </row>
    <row r="7" spans="1:9" ht="13.5">
      <c r="A7" s="276" t="str">
        <f t="shared" si="0"/>
        <v>所属名+明石陸協+フリガナ</v>
      </c>
      <c r="B7" s="229" t="s">
        <v>149</v>
      </c>
      <c r="C7" s="229" t="s">
        <v>130</v>
      </c>
      <c r="D7" s="229" t="s">
        <v>130</v>
      </c>
      <c r="F7" s="279">
        <v>4</v>
      </c>
      <c r="G7" s="279"/>
      <c r="H7" s="279"/>
      <c r="I7" s="279"/>
    </row>
    <row r="8" spans="1:9" ht="13.5">
      <c r="A8" s="276" t="str">
        <f t="shared" si="0"/>
        <v>所属名+加東市陸協+カトウシリクキョウ</v>
      </c>
      <c r="B8" s="229" t="s">
        <v>150</v>
      </c>
      <c r="C8" s="229" t="s">
        <v>130</v>
      </c>
      <c r="D8" s="229" t="s">
        <v>151</v>
      </c>
      <c r="F8" s="279">
        <v>5</v>
      </c>
      <c r="G8" s="279"/>
      <c r="H8" s="279"/>
      <c r="I8" s="279"/>
    </row>
    <row r="9" spans="1:9" ht="13.5">
      <c r="A9" s="276" t="str">
        <f t="shared" si="0"/>
        <v>所属名+加西陸協+フリガナ</v>
      </c>
      <c r="B9" s="229" t="s">
        <v>152</v>
      </c>
      <c r="C9" s="229" t="s">
        <v>130</v>
      </c>
      <c r="D9" s="229" t="s">
        <v>130</v>
      </c>
      <c r="F9" s="279">
        <v>6</v>
      </c>
      <c r="G9" s="279"/>
      <c r="H9" s="279"/>
      <c r="I9" s="279"/>
    </row>
    <row r="10" spans="1:9" ht="13.5">
      <c r="A10" s="276" t="str">
        <f t="shared" si="0"/>
        <v>所属名+神崎郡陸協+フリガナ</v>
      </c>
      <c r="B10" s="229" t="s">
        <v>153</v>
      </c>
      <c r="C10" s="229" t="s">
        <v>130</v>
      </c>
      <c r="D10" s="229" t="s">
        <v>130</v>
      </c>
      <c r="F10" s="279">
        <v>7</v>
      </c>
      <c r="G10" s="279"/>
      <c r="H10" s="279"/>
      <c r="I10" s="279"/>
    </row>
    <row r="11" spans="1:9" ht="13.5">
      <c r="A11" s="276" t="str">
        <f t="shared" si="0"/>
        <v>所属名+三木陸協+フリガナ</v>
      </c>
      <c r="B11" s="280" t="s">
        <v>154</v>
      </c>
      <c r="C11" s="280" t="s">
        <v>130</v>
      </c>
      <c r="D11" s="280" t="s">
        <v>130</v>
      </c>
      <c r="F11" s="279"/>
      <c r="G11" s="279"/>
      <c r="H11" s="279"/>
      <c r="I11" s="279"/>
    </row>
    <row r="12" spans="1:9" ht="13.5">
      <c r="A12" s="276" t="str">
        <f t="shared" si="0"/>
        <v>所属名+小野市陸協+フリガナ</v>
      </c>
      <c r="B12" s="280" t="s">
        <v>155</v>
      </c>
      <c r="C12" s="280" t="s">
        <v>130</v>
      </c>
      <c r="D12" s="280" t="s">
        <v>130</v>
      </c>
      <c r="F12" s="279"/>
      <c r="G12" s="279"/>
      <c r="H12" s="279"/>
      <c r="I12" s="279"/>
    </row>
    <row r="13" spans="1:9" ht="13.5">
      <c r="A13" s="276" t="str">
        <f t="shared" si="0"/>
        <v>所属名+西脇市陸協+フリガナ</v>
      </c>
      <c r="B13" s="229" t="s">
        <v>156</v>
      </c>
      <c r="C13" s="229" t="s">
        <v>130</v>
      </c>
      <c r="D13" s="229" t="s">
        <v>130</v>
      </c>
      <c r="F13" s="279"/>
      <c r="G13" s="279"/>
      <c r="H13" s="279"/>
      <c r="I13" s="279"/>
    </row>
    <row r="14" spans="1:9" ht="13.5">
      <c r="A14" s="276" t="str">
        <f t="shared" si="0"/>
        <v>所属名+多可陸協+タカ</v>
      </c>
      <c r="B14" s="280" t="s">
        <v>157</v>
      </c>
      <c r="C14" s="280" t="s">
        <v>130</v>
      </c>
      <c r="D14" s="280" t="s">
        <v>158</v>
      </c>
      <c r="F14" s="279"/>
      <c r="G14" s="279"/>
      <c r="H14" s="279"/>
      <c r="I14" s="279"/>
    </row>
    <row r="15" spans="1:4" ht="13.5">
      <c r="A15" s="276" t="str">
        <f t="shared" si="0"/>
        <v>所属名+神戸市陸協+フリガナ</v>
      </c>
      <c r="B15" s="229" t="s">
        <v>159</v>
      </c>
      <c r="C15" s="229" t="s">
        <v>130</v>
      </c>
      <c r="D15" s="229" t="s">
        <v>130</v>
      </c>
    </row>
    <row r="16" spans="1:4" ht="13.5">
      <c r="A16" s="276" t="str">
        <f t="shared" si="0"/>
        <v>所属名+尼崎陸協+フリガナ</v>
      </c>
      <c r="B16" s="229" t="s">
        <v>160</v>
      </c>
      <c r="C16" s="229" t="s">
        <v>130</v>
      </c>
      <c r="D16" s="229" t="s">
        <v>130</v>
      </c>
    </row>
    <row r="17" spans="1:4" ht="13.5">
      <c r="A17" s="276" t="str">
        <f t="shared" si="0"/>
        <v>所属名+姫路市陸協+フリガナ</v>
      </c>
      <c r="B17" s="229" t="s">
        <v>161</v>
      </c>
      <c r="C17" s="229"/>
      <c r="D17" s="229"/>
    </row>
    <row r="18" spans="1:4" ht="13.5">
      <c r="A18" s="276" t="str">
        <f t="shared" si="0"/>
        <v>所属名+大阪陸協+フリガナ</v>
      </c>
      <c r="B18" s="229" t="s">
        <v>162</v>
      </c>
      <c r="C18" s="229"/>
      <c r="D18" s="229"/>
    </row>
    <row r="19" spans="1:4" ht="13.5">
      <c r="A19" s="276" t="str">
        <f t="shared" si="0"/>
        <v>所属名+熊本陸協+フリガナ</v>
      </c>
      <c r="B19" s="229" t="s">
        <v>163</v>
      </c>
      <c r="C19" s="229"/>
      <c r="D19" s="229"/>
    </row>
    <row r="20" spans="1:4" ht="13.5">
      <c r="A20" s="276" t="str">
        <f t="shared" si="0"/>
        <v>所属名+兵庫大+フリガナ</v>
      </c>
      <c r="B20" s="229" t="s">
        <v>164</v>
      </c>
      <c r="C20" s="229" t="s">
        <v>130</v>
      </c>
      <c r="D20" s="229" t="s">
        <v>130</v>
      </c>
    </row>
    <row r="21" spans="1:4" ht="13.5">
      <c r="A21" s="276" t="str">
        <f t="shared" si="0"/>
        <v>所属名+兵庫県立大+フリガナ</v>
      </c>
      <c r="B21" s="229" t="s">
        <v>165</v>
      </c>
      <c r="C21" s="229" t="s">
        <v>130</v>
      </c>
      <c r="D21" s="229" t="s">
        <v>130</v>
      </c>
    </row>
    <row r="22" spans="1:4" ht="13.5">
      <c r="A22" s="276" t="str">
        <f t="shared" si="0"/>
        <v>所属名+兵庫教育大+フリガナ</v>
      </c>
      <c r="B22" s="229" t="s">
        <v>166</v>
      </c>
      <c r="C22" s="229" t="s">
        <v>130</v>
      </c>
      <c r="D22" s="229" t="s">
        <v>130</v>
      </c>
    </row>
    <row r="23" spans="1:4" ht="13.5">
      <c r="A23" s="276" t="str">
        <f t="shared" si="0"/>
        <v>所属名+神戸大+フリガナ</v>
      </c>
      <c r="B23" s="229" t="s">
        <v>167</v>
      </c>
      <c r="C23" s="229" t="s">
        <v>130</v>
      </c>
      <c r="D23" s="229" t="s">
        <v>130</v>
      </c>
    </row>
    <row r="24" spans="1:4" ht="13.5">
      <c r="A24" s="276" t="str">
        <f t="shared" si="0"/>
        <v>所属名+神戸国際大+フリガナ</v>
      </c>
      <c r="B24" s="229" t="s">
        <v>168</v>
      </c>
      <c r="C24" s="229" t="s">
        <v>130</v>
      </c>
      <c r="D24" s="229" t="s">
        <v>130</v>
      </c>
    </row>
    <row r="25" spans="1:4" ht="13.5">
      <c r="A25" s="276" t="str">
        <f t="shared" si="0"/>
        <v>所属名+神戸学院大+フリガナ</v>
      </c>
      <c r="B25" s="280" t="s">
        <v>169</v>
      </c>
      <c r="C25" s="280" t="s">
        <v>130</v>
      </c>
      <c r="D25" s="280" t="s">
        <v>130</v>
      </c>
    </row>
    <row r="26" spans="1:4" ht="13.5">
      <c r="A26" s="276" t="str">
        <f t="shared" si="0"/>
        <v>流通科学大+流科大+フリガナ</v>
      </c>
      <c r="B26" s="229" t="s">
        <v>170</v>
      </c>
      <c r="C26" s="229" t="s">
        <v>171</v>
      </c>
      <c r="D26" s="229" t="s">
        <v>130</v>
      </c>
    </row>
    <row r="27" spans="1:4" ht="13.5">
      <c r="A27" s="276" t="str">
        <f t="shared" si="0"/>
        <v>所属名+甲南大+フリガナ</v>
      </c>
      <c r="B27" s="229" t="s">
        <v>172</v>
      </c>
      <c r="C27" s="229" t="s">
        <v>130</v>
      </c>
      <c r="D27" s="229" t="s">
        <v>130</v>
      </c>
    </row>
    <row r="28" spans="1:4" ht="13.5">
      <c r="A28" s="276" t="str">
        <f t="shared" si="0"/>
        <v>所属名+関西外大+フリガナ</v>
      </c>
      <c r="B28" s="229" t="s">
        <v>173</v>
      </c>
      <c r="C28" s="229" t="s">
        <v>130</v>
      </c>
      <c r="D28" s="229" t="s">
        <v>130</v>
      </c>
    </row>
    <row r="29" spans="1:4" ht="13.5">
      <c r="A29" s="276" t="str">
        <f t="shared" si="0"/>
        <v>所属名+関西学院大+フリガナ</v>
      </c>
      <c r="B29" s="229" t="s">
        <v>174</v>
      </c>
      <c r="C29" s="229" t="s">
        <v>130</v>
      </c>
      <c r="D29" s="229" t="s">
        <v>130</v>
      </c>
    </row>
    <row r="30" spans="1:4" ht="13.5">
      <c r="A30" s="276" t="str">
        <f t="shared" si="0"/>
        <v>所属名+姫路獨協大+フリガナ</v>
      </c>
      <c r="B30" s="229" t="s">
        <v>175</v>
      </c>
      <c r="C30" s="229" t="s">
        <v>130</v>
      </c>
      <c r="D30" s="229" t="s">
        <v>130</v>
      </c>
    </row>
    <row r="31" spans="1:4" ht="13.5">
      <c r="A31" s="276" t="str">
        <f t="shared" si="0"/>
        <v>所属名+武庫川女子+フリガナ</v>
      </c>
      <c r="B31" s="229" t="s">
        <v>176</v>
      </c>
      <c r="C31" s="229" t="s">
        <v>130</v>
      </c>
      <c r="D31" s="229" t="s">
        <v>130</v>
      </c>
    </row>
    <row r="32" spans="1:4" ht="13.5">
      <c r="A32" s="276" t="str">
        <f t="shared" si="0"/>
        <v>所属名+大体大+フリガナ</v>
      </c>
      <c r="B32" s="229" t="s">
        <v>177</v>
      </c>
      <c r="C32" s="229" t="s">
        <v>130</v>
      </c>
      <c r="D32" s="229" t="s">
        <v>130</v>
      </c>
    </row>
    <row r="33" spans="1:4" ht="13.5">
      <c r="A33" s="276" t="str">
        <f t="shared" si="0"/>
        <v>所属名+立命館大+フリガナ</v>
      </c>
      <c r="B33" s="229" t="s">
        <v>178</v>
      </c>
      <c r="C33" s="229" t="s">
        <v>130</v>
      </c>
      <c r="D33" s="229" t="s">
        <v>130</v>
      </c>
    </row>
    <row r="34" spans="1:4" ht="13.5">
      <c r="A34" s="276" t="str">
        <f t="shared" si="0"/>
        <v>所属名+同志社大+フリガナ</v>
      </c>
      <c r="B34" s="229" t="s">
        <v>179</v>
      </c>
      <c r="C34" s="229" t="s">
        <v>130</v>
      </c>
      <c r="D34" s="229" t="s">
        <v>130</v>
      </c>
    </row>
    <row r="35" spans="1:4" ht="13.5">
      <c r="A35" s="276" t="str">
        <f t="shared" si="0"/>
        <v>所属名+京産大+フリガナ</v>
      </c>
      <c r="B35" s="229" t="s">
        <v>180</v>
      </c>
      <c r="C35" s="229" t="s">
        <v>130</v>
      </c>
      <c r="D35" s="229" t="s">
        <v>130</v>
      </c>
    </row>
    <row r="36" spans="1:4" ht="13.5">
      <c r="A36" s="276" t="str">
        <f t="shared" si="0"/>
        <v>所属名+滋賀大+フリガナ</v>
      </c>
      <c r="B36" s="280" t="s">
        <v>181</v>
      </c>
      <c r="C36" s="280" t="s">
        <v>130</v>
      </c>
      <c r="D36" s="280" t="s">
        <v>130</v>
      </c>
    </row>
    <row r="37" spans="1:4" ht="13.5">
      <c r="A37" s="276" t="str">
        <f t="shared" si="0"/>
        <v>所属名+岐阜経済大+フリガナ</v>
      </c>
      <c r="B37" s="229" t="s">
        <v>182</v>
      </c>
      <c r="C37" s="229" t="s">
        <v>130</v>
      </c>
      <c r="D37" s="229" t="s">
        <v>130</v>
      </c>
    </row>
    <row r="38" spans="1:4" ht="13.5">
      <c r="A38" s="276" t="str">
        <f t="shared" si="0"/>
        <v>所属名+国際武道大+フリガナ</v>
      </c>
      <c r="B38" s="229" t="s">
        <v>183</v>
      </c>
      <c r="C38" s="229" t="s">
        <v>130</v>
      </c>
      <c r="D38" s="229" t="s">
        <v>130</v>
      </c>
    </row>
    <row r="39" spans="1:4" ht="13.5">
      <c r="A39" s="276" t="str">
        <f t="shared" si="0"/>
        <v>所属名+大教大+フリガナ</v>
      </c>
      <c r="B39" s="229" t="s">
        <v>184</v>
      </c>
      <c r="C39" s="229"/>
      <c r="D39" s="229"/>
    </row>
    <row r="40" spans="1:4" ht="13.5">
      <c r="A40" s="276" t="str">
        <f t="shared" si="0"/>
        <v>所属名+筑波大+フリガナ</v>
      </c>
      <c r="B40" s="229" t="s">
        <v>185</v>
      </c>
      <c r="C40" s="229"/>
      <c r="D40" s="229"/>
    </row>
    <row r="41" spans="1:4" ht="13.5">
      <c r="A41" s="276" t="str">
        <f t="shared" si="0"/>
        <v>所属名+園田学園+フリガナ</v>
      </c>
      <c r="B41" s="229" t="s">
        <v>186</v>
      </c>
      <c r="C41" s="229"/>
      <c r="D41" s="229"/>
    </row>
    <row r="42" spans="1:4" ht="13.5">
      <c r="A42" s="276" t="str">
        <f t="shared" si="0"/>
        <v>所属名+岡山大+フリガナ</v>
      </c>
      <c r="B42" s="229" t="s">
        <v>187</v>
      </c>
      <c r="C42" s="229"/>
      <c r="D42" s="229"/>
    </row>
    <row r="43" spans="1:4" ht="13.5">
      <c r="A43" s="276" t="str">
        <f t="shared" si="0"/>
        <v>神戸医療福祉大学+神戸医福大+フリガナ</v>
      </c>
      <c r="B43" s="229" t="s">
        <v>188</v>
      </c>
      <c r="C43" s="229" t="s">
        <v>189</v>
      </c>
      <c r="D43" s="229"/>
    </row>
    <row r="44" spans="1:4" ht="13.5">
      <c r="A44" s="276" t="str">
        <f t="shared" si="0"/>
        <v>所属名+大産大+フリガナ</v>
      </c>
      <c r="B44" s="229" t="s">
        <v>190</v>
      </c>
      <c r="C44" s="229"/>
      <c r="D44" s="229"/>
    </row>
    <row r="45" spans="1:4" ht="13.5">
      <c r="A45" s="276" t="str">
        <f t="shared" si="0"/>
        <v>四天王寺大学+ＩＢＵ+フリガナ</v>
      </c>
      <c r="B45" s="229" t="s">
        <v>191</v>
      </c>
      <c r="C45" s="229" t="s">
        <v>192</v>
      </c>
      <c r="D45" s="229"/>
    </row>
    <row r="46" spans="1:4" ht="13.5">
      <c r="A46" s="276" t="str">
        <f t="shared" si="0"/>
        <v>所属名+摂南大+フリガナ</v>
      </c>
      <c r="B46" s="229" t="s">
        <v>193</v>
      </c>
      <c r="C46" s="229"/>
      <c r="D46" s="229"/>
    </row>
    <row r="47" spans="1:4" ht="13.5">
      <c r="A47" s="276" t="str">
        <f t="shared" si="0"/>
        <v>京都教育大+京教大+フリガナ</v>
      </c>
      <c r="B47" s="229" t="s">
        <v>194</v>
      </c>
      <c r="C47" s="229" t="s">
        <v>195</v>
      </c>
      <c r="D47" s="229"/>
    </row>
    <row r="48" spans="1:4" ht="13.5">
      <c r="A48" s="276" t="str">
        <f t="shared" si="0"/>
        <v>所属名+岡山理科大+フリガナ</v>
      </c>
      <c r="B48" s="229" t="s">
        <v>196</v>
      </c>
      <c r="C48" s="229"/>
      <c r="D48" s="229"/>
    </row>
    <row r="49" spans="1:4" ht="13.5">
      <c r="A49" s="276" t="str">
        <f t="shared" si="0"/>
        <v>所属名+島根大+フリガナ</v>
      </c>
      <c r="B49" s="229" t="s">
        <v>197</v>
      </c>
      <c r="C49" s="229"/>
      <c r="D49" s="229"/>
    </row>
    <row r="50" spans="1:4" ht="13.5">
      <c r="A50" s="276" t="str">
        <f t="shared" si="0"/>
        <v>所属名+環太平洋大+フリガナ</v>
      </c>
      <c r="B50" s="229" t="s">
        <v>198</v>
      </c>
      <c r="C50" s="229"/>
      <c r="D50" s="229"/>
    </row>
    <row r="51" spans="1:4" ht="13.5">
      <c r="A51" s="276" t="str">
        <f t="shared" si="0"/>
        <v>所属名+神戸常磐大+フリガナ</v>
      </c>
      <c r="B51" s="229" t="s">
        <v>199</v>
      </c>
      <c r="C51" s="229"/>
      <c r="D51" s="229"/>
    </row>
    <row r="52" spans="1:4" ht="13.5">
      <c r="A52" s="276" t="str">
        <f t="shared" si="0"/>
        <v>所属名+天理大+フリガナ</v>
      </c>
      <c r="B52" s="229" t="s">
        <v>200</v>
      </c>
      <c r="C52" s="229"/>
      <c r="D52" s="229"/>
    </row>
    <row r="53" spans="1:4" ht="13.5">
      <c r="A53" s="276" t="str">
        <f t="shared" si="0"/>
        <v>所属名+びわスポ大+フリガナ</v>
      </c>
      <c r="B53" s="229" t="s">
        <v>201</v>
      </c>
      <c r="C53" s="229"/>
      <c r="D53" s="229"/>
    </row>
    <row r="54" spans="1:4" ht="13.5">
      <c r="A54" s="276" t="str">
        <f t="shared" si="0"/>
        <v>所属名+近畿大+フリガナ</v>
      </c>
      <c r="B54" s="229" t="s">
        <v>202</v>
      </c>
      <c r="C54" s="229"/>
      <c r="D54" s="229"/>
    </row>
    <row r="55" spans="1:4" ht="13.5">
      <c r="A55" s="276" t="str">
        <f t="shared" si="0"/>
        <v>所属名+広大樟柳+フリガナ</v>
      </c>
      <c r="B55" s="229" t="s">
        <v>203</v>
      </c>
      <c r="C55" s="229"/>
      <c r="D55" s="229"/>
    </row>
    <row r="56" spans="1:4" ht="13.5">
      <c r="A56" s="276" t="str">
        <f t="shared" si="0"/>
        <v>所属名+京都府大+フリガナ</v>
      </c>
      <c r="B56" s="229" t="s">
        <v>204</v>
      </c>
      <c r="C56" s="229"/>
      <c r="D56" s="229"/>
    </row>
    <row r="57" spans="1:2" ht="13.5">
      <c r="A57" s="276" t="str">
        <f t="shared" si="0"/>
        <v>所属名+東京大+フリガナ</v>
      </c>
      <c r="B57" s="279" t="s">
        <v>205</v>
      </c>
    </row>
    <row r="58" spans="1:2" ht="13.5">
      <c r="A58" s="276" t="str">
        <f t="shared" si="0"/>
        <v>所属名+関西福祉大+フリガナ</v>
      </c>
      <c r="B58" s="279" t="s">
        <v>206</v>
      </c>
    </row>
    <row r="59" spans="1:4" ht="13.5">
      <c r="A59" s="276" t="str">
        <f t="shared" si="0"/>
        <v>所属名+明石高専+フリガナ</v>
      </c>
      <c r="B59" s="279" t="s">
        <v>207</v>
      </c>
      <c r="C59" s="279" t="s">
        <v>130</v>
      </c>
      <c r="D59" s="279" t="s">
        <v>130</v>
      </c>
    </row>
    <row r="60" spans="1:2" ht="13.5">
      <c r="A60" s="276" t="str">
        <f t="shared" si="0"/>
        <v>所属名+神戸高専+フリガナ</v>
      </c>
      <c r="B60" s="279" t="s">
        <v>208</v>
      </c>
    </row>
    <row r="61" spans="1:4" ht="13.5">
      <c r="A61" s="276" t="str">
        <f t="shared" si="0"/>
        <v>所属名+神鋼加古川+フリガナ</v>
      </c>
      <c r="B61" s="279" t="s">
        <v>209</v>
      </c>
      <c r="C61" s="279" t="s">
        <v>130</v>
      </c>
      <c r="D61" s="279" t="s">
        <v>130</v>
      </c>
    </row>
    <row r="62" spans="1:4" ht="13.5">
      <c r="A62" s="276" t="str">
        <f t="shared" si="0"/>
        <v>所属名+神鋼環境+フリガナ</v>
      </c>
      <c r="B62" s="279" t="s">
        <v>210</v>
      </c>
      <c r="C62" s="279" t="s">
        <v>130</v>
      </c>
      <c r="D62" s="279" t="s">
        <v>130</v>
      </c>
    </row>
    <row r="63" spans="1:4" ht="13.5">
      <c r="A63" s="276" t="str">
        <f t="shared" si="0"/>
        <v>所属名+ﾄｸｾﾝ工業+トクセン</v>
      </c>
      <c r="B63" s="279" t="s">
        <v>211</v>
      </c>
      <c r="C63" s="279" t="s">
        <v>130</v>
      </c>
      <c r="D63" s="279" t="s">
        <v>212</v>
      </c>
    </row>
    <row r="64" spans="1:4" ht="13.5">
      <c r="A64" s="276" t="str">
        <f t="shared" si="0"/>
        <v>兵庫ヤクルト販売+兵庫ﾔｸﾙﾄ販売+ﾋｮｳｺﾞﾔｸﾙﾄﾊﾝﾊﾞｲ</v>
      </c>
      <c r="B64" s="279" t="s">
        <v>213</v>
      </c>
      <c r="C64" s="279" t="s">
        <v>214</v>
      </c>
      <c r="D64" s="279" t="s">
        <v>215</v>
      </c>
    </row>
    <row r="65" spans="1:4" ht="13.5">
      <c r="A65" s="276" t="str">
        <f t="shared" si="0"/>
        <v>所属名+川崎重工+フリガナ</v>
      </c>
      <c r="B65" s="279" t="s">
        <v>216</v>
      </c>
      <c r="C65" s="279" t="s">
        <v>130</v>
      </c>
      <c r="D65" s="279" t="s">
        <v>130</v>
      </c>
    </row>
    <row r="66" spans="1:4" ht="13.5" customHeight="1">
      <c r="A66" s="276" t="str">
        <f t="shared" si="0"/>
        <v>所属名+川重播州+フリガナ</v>
      </c>
      <c r="B66" s="279" t="s">
        <v>217</v>
      </c>
      <c r="C66" s="279" t="s">
        <v>130</v>
      </c>
      <c r="D66" s="279" t="s">
        <v>130</v>
      </c>
    </row>
    <row r="67" spans="1:4" ht="13.5">
      <c r="A67" s="276" t="str">
        <f t="shared" si="0"/>
        <v>所属名+川重テクノ+フリガナ</v>
      </c>
      <c r="B67" s="279" t="s">
        <v>218</v>
      </c>
      <c r="C67" s="279" t="s">
        <v>130</v>
      </c>
      <c r="D67" s="279" t="s">
        <v>130</v>
      </c>
    </row>
    <row r="68" spans="1:4" ht="13.5">
      <c r="A68" s="276" t="str">
        <f aca="true" t="shared" si="1" ref="A68:A131">IF(C68="","所属名",C68)&amp;"+"&amp;IF(B68="","略称",B68)&amp;"+"&amp;IF(D68="","フリガナ",D68)</f>
        <v>所属名+三菱重工+フリガナ</v>
      </c>
      <c r="B68" s="279" t="s">
        <v>219</v>
      </c>
      <c r="C68" s="279" t="s">
        <v>130</v>
      </c>
      <c r="D68" s="279" t="s">
        <v>130</v>
      </c>
    </row>
    <row r="69" spans="1:4" ht="13.5">
      <c r="A69" s="276" t="str">
        <f t="shared" si="1"/>
        <v>所属名+三菱高砂+フリガナ</v>
      </c>
      <c r="B69" s="279" t="s">
        <v>220</v>
      </c>
      <c r="C69" s="279" t="s">
        <v>130</v>
      </c>
      <c r="D69" s="279" t="s">
        <v>130</v>
      </c>
    </row>
    <row r="70" spans="1:4" ht="13.5">
      <c r="A70" s="276" t="str">
        <f t="shared" si="1"/>
        <v>所属名+カネカ+フリガナ</v>
      </c>
      <c r="B70" s="279" t="s">
        <v>221</v>
      </c>
      <c r="C70" s="279" t="s">
        <v>130</v>
      </c>
      <c r="D70" s="279" t="s">
        <v>130</v>
      </c>
    </row>
    <row r="71" spans="1:4" ht="13.5">
      <c r="A71" s="276" t="str">
        <f t="shared" si="1"/>
        <v>所属名+高砂市消防+フリガナ</v>
      </c>
      <c r="B71" s="279" t="s">
        <v>222</v>
      </c>
      <c r="C71" s="279" t="s">
        <v>130</v>
      </c>
      <c r="D71" s="279" t="s">
        <v>130</v>
      </c>
    </row>
    <row r="72" spans="1:4" s="281" customFormat="1" ht="13.5">
      <c r="A72" s="276" t="str">
        <f t="shared" si="1"/>
        <v>所属名+ノーリツ本社+フリガナ</v>
      </c>
      <c r="B72" s="279" t="s">
        <v>223</v>
      </c>
      <c r="C72" s="279" t="s">
        <v>130</v>
      </c>
      <c r="D72" s="279" t="s">
        <v>130</v>
      </c>
    </row>
    <row r="73" spans="1:4" ht="13.5">
      <c r="A73" s="276" t="str">
        <f t="shared" si="1"/>
        <v>所属名+富士通明石+フリガナ</v>
      </c>
      <c r="B73" s="279" t="s">
        <v>224</v>
      </c>
      <c r="C73" s="279" t="s">
        <v>130</v>
      </c>
      <c r="D73" s="279" t="s">
        <v>130</v>
      </c>
    </row>
    <row r="74" spans="1:4" ht="13.5">
      <c r="A74" s="276" t="str">
        <f t="shared" si="1"/>
        <v>所属名+明石機械工業+フリガナ</v>
      </c>
      <c r="B74" s="282" t="s">
        <v>225</v>
      </c>
      <c r="C74" s="279" t="s">
        <v>130</v>
      </c>
      <c r="D74" s="279" t="s">
        <v>130</v>
      </c>
    </row>
    <row r="75" spans="1:4" ht="13.5">
      <c r="A75" s="276" t="str">
        <f t="shared" si="1"/>
        <v>所属名+住友電工+フリガナ</v>
      </c>
      <c r="B75" s="279" t="s">
        <v>226</v>
      </c>
      <c r="C75" s="279" t="s">
        <v>130</v>
      </c>
      <c r="D75" s="279" t="s">
        <v>130</v>
      </c>
    </row>
    <row r="76" spans="1:4" ht="13.5">
      <c r="A76" s="276" t="str">
        <f t="shared" si="1"/>
        <v>所属名+山陽特殊製鋼+フリガナ</v>
      </c>
      <c r="B76" s="279" t="s">
        <v>227</v>
      </c>
      <c r="C76" s="279" t="s">
        <v>130</v>
      </c>
      <c r="D76" s="279" t="s">
        <v>130</v>
      </c>
    </row>
    <row r="77" spans="1:2" ht="13.5">
      <c r="A77" s="276" t="str">
        <f t="shared" si="1"/>
        <v>所属名+新日鐵住金+フリガナ</v>
      </c>
      <c r="B77" s="279" t="s">
        <v>228</v>
      </c>
    </row>
    <row r="78" spans="1:4" ht="13.5">
      <c r="A78" s="276" t="str">
        <f t="shared" si="1"/>
        <v>所属名+長谷川施設+フリガナ</v>
      </c>
      <c r="B78" s="279" t="s">
        <v>229</v>
      </c>
      <c r="C78" s="279" t="s">
        <v>130</v>
      </c>
      <c r="D78" s="279" t="s">
        <v>130</v>
      </c>
    </row>
    <row r="79" spans="1:4" ht="13.5">
      <c r="A79" s="276" t="str">
        <f t="shared" si="1"/>
        <v>所属名+ｼﾞｮﾆｰ商店+フリガナ</v>
      </c>
      <c r="B79" s="279" t="s">
        <v>230</v>
      </c>
      <c r="C79" s="279" t="s">
        <v>130</v>
      </c>
      <c r="D79" s="279" t="s">
        <v>130</v>
      </c>
    </row>
    <row r="80" spans="1:4" ht="13.5">
      <c r="A80" s="276" t="str">
        <f t="shared" si="1"/>
        <v>所属名+兵庫県警+フリガナ</v>
      </c>
      <c r="B80" s="279" t="s">
        <v>231</v>
      </c>
      <c r="C80" s="279" t="s">
        <v>130</v>
      </c>
      <c r="D80" s="279" t="s">
        <v>130</v>
      </c>
    </row>
    <row r="81" spans="1:4" ht="13.5">
      <c r="A81" s="276" t="str">
        <f t="shared" si="1"/>
        <v>所属名+神戸電鉄+フリガナ</v>
      </c>
      <c r="B81" s="279" t="s">
        <v>232</v>
      </c>
      <c r="C81" s="279" t="s">
        <v>130</v>
      </c>
      <c r="D81" s="279" t="s">
        <v>130</v>
      </c>
    </row>
    <row r="82" spans="1:4" ht="13.5">
      <c r="A82" s="276" t="str">
        <f t="shared" si="1"/>
        <v>所属名+三木市役所+フリガナ</v>
      </c>
      <c r="B82" s="279" t="s">
        <v>233</v>
      </c>
      <c r="C82" s="279" t="s">
        <v>130</v>
      </c>
      <c r="D82" s="279" t="s">
        <v>130</v>
      </c>
    </row>
    <row r="83" spans="1:4" ht="13.5">
      <c r="A83" s="276" t="str">
        <f t="shared" si="1"/>
        <v>所属名+ＫＩコーポ+フリガナ</v>
      </c>
      <c r="B83" s="279" t="s">
        <v>234</v>
      </c>
      <c r="C83" s="279" t="s">
        <v>130</v>
      </c>
      <c r="D83" s="279" t="s">
        <v>130</v>
      </c>
    </row>
    <row r="84" spans="1:4" ht="13.5">
      <c r="A84" s="276" t="str">
        <f t="shared" si="1"/>
        <v>所属名+関電大阪+フリガナ</v>
      </c>
      <c r="B84" s="279" t="s">
        <v>235</v>
      </c>
      <c r="C84" s="279" t="s">
        <v>130</v>
      </c>
      <c r="D84" s="279" t="s">
        <v>130</v>
      </c>
    </row>
    <row r="85" spans="1:4" ht="13.5">
      <c r="A85" s="276" t="str">
        <f t="shared" si="1"/>
        <v>所属名+アシックス+フリガナ</v>
      </c>
      <c r="B85" s="279" t="s">
        <v>236</v>
      </c>
      <c r="C85" s="279" t="s">
        <v>130</v>
      </c>
      <c r="D85" s="279" t="s">
        <v>130</v>
      </c>
    </row>
    <row r="86" spans="1:4" ht="13.5" customHeight="1">
      <c r="A86" s="276" t="str">
        <f t="shared" si="1"/>
        <v>所属名+大阪ガス+フリガナ</v>
      </c>
      <c r="B86" s="279" t="s">
        <v>237</v>
      </c>
      <c r="C86" s="279" t="s">
        <v>130</v>
      </c>
      <c r="D86" s="279" t="s">
        <v>130</v>
      </c>
    </row>
    <row r="87" spans="1:2" ht="13.5">
      <c r="A87" s="276" t="str">
        <f t="shared" si="1"/>
        <v>所属名+神戸市消防+フリガナ</v>
      </c>
      <c r="B87" s="279" t="s">
        <v>238</v>
      </c>
    </row>
    <row r="88" spans="1:2" ht="13.5">
      <c r="A88" s="276" t="str">
        <f t="shared" si="1"/>
        <v>所属名+新明和ＲＣ+フリガナ</v>
      </c>
      <c r="B88" s="279" t="s">
        <v>239</v>
      </c>
    </row>
    <row r="89" spans="1:2" ht="13.5">
      <c r="A89" s="276" t="str">
        <f t="shared" si="1"/>
        <v>所属名+ﾄｰﾀﾙｽﾎﾟｰﾂ+フリガナ</v>
      </c>
      <c r="B89" s="279" t="s">
        <v>240</v>
      </c>
    </row>
    <row r="90" spans="1:2" ht="13.5">
      <c r="A90" s="276" t="str">
        <f t="shared" si="1"/>
        <v>所属名+ﾀｲﾓｽﾎﾟｰﾂ+フリガナ</v>
      </c>
      <c r="B90" s="279" t="s">
        <v>241</v>
      </c>
    </row>
    <row r="91" spans="1:2" ht="13.5">
      <c r="A91" s="276" t="str">
        <f t="shared" si="1"/>
        <v>所属名+さくら組+フリガナ</v>
      </c>
      <c r="B91" s="279" t="s">
        <v>242</v>
      </c>
    </row>
    <row r="92" spans="1:4" ht="13.5">
      <c r="A92" s="276" t="str">
        <f t="shared" si="1"/>
        <v>所属名+県農高職員+フリガナ</v>
      </c>
      <c r="B92" s="279" t="s">
        <v>243</v>
      </c>
      <c r="C92" s="279" t="s">
        <v>130</v>
      </c>
      <c r="D92" s="279" t="s">
        <v>130</v>
      </c>
    </row>
    <row r="93" spans="1:4" ht="13.5">
      <c r="A93" s="276" t="str">
        <f t="shared" si="1"/>
        <v>所属名+伊丹市高教員+フリガナ</v>
      </c>
      <c r="B93" s="279" t="s">
        <v>244</v>
      </c>
      <c r="C93" s="279" t="s">
        <v>130</v>
      </c>
      <c r="D93" s="279" t="s">
        <v>130</v>
      </c>
    </row>
    <row r="94" spans="1:4" ht="13.5">
      <c r="A94" s="276" t="str">
        <f t="shared" si="1"/>
        <v>所属名+龍野実高教員+フリガナ</v>
      </c>
      <c r="B94" s="279" t="s">
        <v>245</v>
      </c>
      <c r="C94" s="279" t="s">
        <v>130</v>
      </c>
      <c r="D94" s="279" t="s">
        <v>130</v>
      </c>
    </row>
    <row r="95" spans="1:4" ht="13.5">
      <c r="A95" s="276" t="str">
        <f t="shared" si="1"/>
        <v>所属名+科技高教員+フリガナ</v>
      </c>
      <c r="B95" s="279" t="s">
        <v>246</v>
      </c>
      <c r="C95" s="279" t="s">
        <v>130</v>
      </c>
      <c r="D95" s="279" t="s">
        <v>130</v>
      </c>
    </row>
    <row r="96" spans="1:4" ht="13.5">
      <c r="A96" s="276" t="str">
        <f t="shared" si="1"/>
        <v>所属名+松陽高教員+フリガナ</v>
      </c>
      <c r="B96" s="279" t="s">
        <v>247</v>
      </c>
      <c r="C96" s="279" t="s">
        <v>130</v>
      </c>
      <c r="D96" s="279" t="s">
        <v>130</v>
      </c>
    </row>
    <row r="97" spans="1:4" ht="13.5">
      <c r="A97" s="276" t="str">
        <f t="shared" si="1"/>
        <v>所属名+播磨農高教員+ハリマノウコウダカキョウイン</v>
      </c>
      <c r="B97" s="279" t="s">
        <v>248</v>
      </c>
      <c r="C97" s="279" t="s">
        <v>130</v>
      </c>
      <c r="D97" s="279" t="s">
        <v>249</v>
      </c>
    </row>
    <row r="98" spans="1:4" ht="13.5">
      <c r="A98" s="276" t="str">
        <f t="shared" si="1"/>
        <v>所属名+加古川ＡＣ+フリガナ</v>
      </c>
      <c r="B98" s="279" t="s">
        <v>250</v>
      </c>
      <c r="C98" s="279" t="s">
        <v>130</v>
      </c>
      <c r="D98" s="279" t="s">
        <v>130</v>
      </c>
    </row>
    <row r="99" spans="1:4" ht="13.5">
      <c r="A99" s="276" t="str">
        <f t="shared" si="1"/>
        <v>所属名+兵庫ｱｽﾘｰﾄ+フリガナ</v>
      </c>
      <c r="B99" s="279" t="s">
        <v>251</v>
      </c>
      <c r="C99" s="279" t="s">
        <v>130</v>
      </c>
      <c r="D99" s="279" t="s">
        <v>130</v>
      </c>
    </row>
    <row r="100" spans="1:4" ht="13.5">
      <c r="A100" s="276" t="str">
        <f t="shared" si="1"/>
        <v>所属名+兵庫ﾏｽﾀｰｽﾞ+フリガナ</v>
      </c>
      <c r="B100" s="279" t="s">
        <v>252</v>
      </c>
      <c r="C100" s="279" t="s">
        <v>130</v>
      </c>
      <c r="D100" s="279" t="s">
        <v>130</v>
      </c>
    </row>
    <row r="101" spans="1:4" ht="13.5">
      <c r="A101" s="276" t="str">
        <f t="shared" si="1"/>
        <v>兵庫投擲クラブ+兵庫投擲Ｃ+ﾋｮｳｺﾞﾄｳﾃｷｸﾗﾌﾞ</v>
      </c>
      <c r="B101" s="279" t="s">
        <v>253</v>
      </c>
      <c r="C101" s="279" t="s">
        <v>254</v>
      </c>
      <c r="D101" s="279" t="s">
        <v>255</v>
      </c>
    </row>
    <row r="102" spans="1:4" ht="13.5">
      <c r="A102" s="276" t="str">
        <f t="shared" si="1"/>
        <v>復刻アスリートクラブ+復刻AC+フッコクＡＣ</v>
      </c>
      <c r="B102" s="279" t="s">
        <v>256</v>
      </c>
      <c r="C102" s="279" t="s">
        <v>129</v>
      </c>
      <c r="D102" s="279" t="s">
        <v>337</v>
      </c>
    </row>
    <row r="103" spans="1:4" ht="13.5">
      <c r="A103" s="276" t="str">
        <f t="shared" si="1"/>
        <v>ウィンドアップAC+ウィンドアップ+ウィンドアップ</v>
      </c>
      <c r="B103" s="279" t="s">
        <v>257</v>
      </c>
      <c r="C103" s="279" t="s">
        <v>258</v>
      </c>
      <c r="D103" s="279" t="s">
        <v>257</v>
      </c>
    </row>
    <row r="104" spans="1:4" ht="13.5">
      <c r="A104" s="276" t="str">
        <f t="shared" si="1"/>
        <v>所属名+高砂Ｒ・Ｃ+フリガナ</v>
      </c>
      <c r="B104" s="279" t="s">
        <v>259</v>
      </c>
      <c r="C104" s="279" t="s">
        <v>130</v>
      </c>
      <c r="D104" s="279" t="s">
        <v>130</v>
      </c>
    </row>
    <row r="105" spans="1:4" ht="13.5">
      <c r="A105" s="276" t="str">
        <f t="shared" si="1"/>
        <v>所属名+鈴蘭台ＡＣ+フリガナ</v>
      </c>
      <c r="B105" s="279" t="s">
        <v>260</v>
      </c>
      <c r="C105" s="279" t="s">
        <v>130</v>
      </c>
      <c r="D105" s="279" t="s">
        <v>130</v>
      </c>
    </row>
    <row r="106" spans="1:4" ht="13.5">
      <c r="A106" s="276" t="str">
        <f t="shared" si="1"/>
        <v>所属名+神戸PIJC+フリガナ</v>
      </c>
      <c r="B106" s="279" t="s">
        <v>261</v>
      </c>
      <c r="C106" s="279" t="s">
        <v>130</v>
      </c>
      <c r="D106" s="279" t="s">
        <v>130</v>
      </c>
    </row>
    <row r="107" spans="1:4" ht="13.5">
      <c r="A107" s="276" t="str">
        <f t="shared" si="1"/>
        <v>所属名+京都光華ＡＣ+フリガナ</v>
      </c>
      <c r="B107" s="279" t="s">
        <v>262</v>
      </c>
      <c r="C107" s="279" t="s">
        <v>130</v>
      </c>
      <c r="D107" s="279" t="s">
        <v>130</v>
      </c>
    </row>
    <row r="108" spans="1:4" ht="13.5">
      <c r="A108" s="276" t="str">
        <f t="shared" si="1"/>
        <v>所属名+ｱｽﾚｯｸRC+クＲＣ</v>
      </c>
      <c r="B108" s="279" t="s">
        <v>263</v>
      </c>
      <c r="C108" s="279" t="s">
        <v>130</v>
      </c>
      <c r="D108" s="279" t="s">
        <v>264</v>
      </c>
    </row>
    <row r="109" spans="1:4" ht="13.5">
      <c r="A109" s="276" t="str">
        <f t="shared" si="1"/>
        <v>所属名+三木ＲＣ+フリガナ</v>
      </c>
      <c r="B109" s="279" t="s">
        <v>265</v>
      </c>
      <c r="C109" s="279" t="s">
        <v>130</v>
      </c>
      <c r="D109" s="279" t="s">
        <v>130</v>
      </c>
    </row>
    <row r="110" spans="1:4" ht="13.5">
      <c r="A110" s="276" t="str">
        <f t="shared" si="1"/>
        <v>所属名+明石大橋AC+フリガナ</v>
      </c>
      <c r="B110" s="279" t="s">
        <v>266</v>
      </c>
      <c r="C110" s="279" t="s">
        <v>130</v>
      </c>
      <c r="D110" s="279" t="s">
        <v>130</v>
      </c>
    </row>
    <row r="111" spans="1:4" ht="13.5">
      <c r="A111" s="276" t="str">
        <f t="shared" si="1"/>
        <v>所属名+トーラス+フリガナ</v>
      </c>
      <c r="B111" s="279" t="s">
        <v>267</v>
      </c>
      <c r="C111" s="279" t="s">
        <v>130</v>
      </c>
      <c r="D111" s="279" t="s">
        <v>130</v>
      </c>
    </row>
    <row r="112" spans="1:4" ht="13.5">
      <c r="A112" s="276" t="str">
        <f t="shared" si="1"/>
        <v>所属名+ﾕﾆﾊﾞｰSC+フリガナ</v>
      </c>
      <c r="B112" s="279" t="s">
        <v>268</v>
      </c>
      <c r="C112" s="279" t="s">
        <v>130</v>
      </c>
      <c r="D112" s="279" t="s">
        <v>130</v>
      </c>
    </row>
    <row r="113" spans="1:4" ht="13.5">
      <c r="A113" s="276" t="str">
        <f t="shared" si="1"/>
        <v>所属名+グロリアス+フリガナ</v>
      </c>
      <c r="B113" s="279" t="s">
        <v>269</v>
      </c>
      <c r="C113" s="279" t="s">
        <v>130</v>
      </c>
      <c r="D113" s="279" t="s">
        <v>130</v>
      </c>
    </row>
    <row r="114" spans="1:4" ht="13.5">
      <c r="A114" s="276" t="str">
        <f t="shared" si="1"/>
        <v>所属名+DHL･EXEL+フリガナ</v>
      </c>
      <c r="B114" s="279" t="s">
        <v>270</v>
      </c>
      <c r="C114" s="279" t="s">
        <v>130</v>
      </c>
      <c r="D114" s="279" t="s">
        <v>130</v>
      </c>
    </row>
    <row r="115" spans="1:4" ht="13.5">
      <c r="A115" s="276" t="str">
        <f t="shared" si="1"/>
        <v>所属名+鳩印G&amp;T+ハトジルシG&amp;T</v>
      </c>
      <c r="B115" s="279" t="s">
        <v>271</v>
      </c>
      <c r="C115" s="279" t="s">
        <v>130</v>
      </c>
      <c r="D115" s="279" t="s">
        <v>272</v>
      </c>
    </row>
    <row r="116" spans="1:4" ht="13.5">
      <c r="A116" s="276" t="str">
        <f t="shared" si="1"/>
        <v>所属名+バッカス+フリガナ</v>
      </c>
      <c r="B116" s="279" t="s">
        <v>273</v>
      </c>
      <c r="C116" s="279" t="s">
        <v>130</v>
      </c>
      <c r="D116" s="279" t="s">
        <v>130</v>
      </c>
    </row>
    <row r="117" spans="1:4" ht="13.5">
      <c r="A117" s="276" t="str">
        <f t="shared" si="1"/>
        <v>所属名+ｽﾀｰﾋﾙｽﾞ+フリガナ</v>
      </c>
      <c r="B117" s="279" t="s">
        <v>274</v>
      </c>
      <c r="C117" s="279" t="s">
        <v>130</v>
      </c>
      <c r="D117" s="279" t="s">
        <v>130</v>
      </c>
    </row>
    <row r="118" spans="1:2" ht="13.5">
      <c r="A118" s="276" t="str">
        <f t="shared" si="1"/>
        <v>所属名+HYOGO TFC+フリガナ</v>
      </c>
      <c r="B118" s="279" t="s">
        <v>275</v>
      </c>
    </row>
    <row r="119" spans="1:4" ht="13.5">
      <c r="A119" s="276" t="str">
        <f t="shared" si="1"/>
        <v>所属名+ＡＭＴＣ+フリガナ</v>
      </c>
      <c r="B119" s="279" t="s">
        <v>276</v>
      </c>
      <c r="C119" s="279" t="s">
        <v>130</v>
      </c>
      <c r="D119" s="279" t="s">
        <v>130</v>
      </c>
    </row>
    <row r="120" spans="1:3" ht="13.5">
      <c r="A120" s="276" t="str">
        <f t="shared" si="1"/>
        <v>三秀羊蹄クラブ+三秀羊蹄ク+フリガナ</v>
      </c>
      <c r="B120" s="279" t="s">
        <v>277</v>
      </c>
      <c r="C120" s="279" t="s">
        <v>278</v>
      </c>
    </row>
    <row r="121" spans="1:2" ht="13.5">
      <c r="A121" s="276" t="str">
        <f t="shared" si="1"/>
        <v>所属名+ＫＳＣ+フリガナ</v>
      </c>
      <c r="B121" s="279" t="s">
        <v>279</v>
      </c>
    </row>
    <row r="122" spans="1:2" ht="13.5">
      <c r="A122" s="276" t="str">
        <f t="shared" si="1"/>
        <v>所属名+B.W.A.C.+フリガナ</v>
      </c>
      <c r="B122" s="279" t="s">
        <v>280</v>
      </c>
    </row>
    <row r="123" spans="1:4" ht="13.5">
      <c r="A123" s="276" t="str">
        <f t="shared" si="1"/>
        <v>所属名+加古川走友会+フリガナ</v>
      </c>
      <c r="B123" s="279" t="s">
        <v>281</v>
      </c>
      <c r="C123" s="279" t="s">
        <v>130</v>
      </c>
      <c r="D123" s="279" t="s">
        <v>130</v>
      </c>
    </row>
    <row r="124" spans="1:3" ht="13.5">
      <c r="A124" s="276" t="str">
        <f t="shared" si="1"/>
        <v>上ヶ原アスリートクラブ+ＵＡＣ+フリガナ</v>
      </c>
      <c r="B124" s="279" t="s">
        <v>282</v>
      </c>
      <c r="C124" s="279" t="s">
        <v>283</v>
      </c>
    </row>
    <row r="125" spans="1:2" ht="13.5">
      <c r="A125" s="276" t="str">
        <f t="shared" si="1"/>
        <v>所属名+ﾁｰﾑ嶋田組+フリガナ</v>
      </c>
      <c r="B125" s="279" t="s">
        <v>284</v>
      </c>
    </row>
    <row r="126" spans="1:2" ht="13.5">
      <c r="A126" s="276" t="str">
        <f t="shared" si="1"/>
        <v>所属名+クラブＲ２+フリガナ</v>
      </c>
      <c r="B126" s="279" t="s">
        <v>285</v>
      </c>
    </row>
    <row r="127" spans="1:3" ht="13.5">
      <c r="A127" s="276" t="str">
        <f t="shared" si="1"/>
        <v>KOBE ALL FREE+ＫＡＦ+フリガナ</v>
      </c>
      <c r="B127" s="279" t="s">
        <v>286</v>
      </c>
      <c r="C127" s="279" t="s">
        <v>287</v>
      </c>
    </row>
    <row r="128" spans="1:2" ht="13.5">
      <c r="A128" s="276" t="str">
        <f t="shared" si="1"/>
        <v>所属名+Ｋ.Ａ.Ｃ.+フリガナ</v>
      </c>
      <c r="B128" s="279" t="s">
        <v>288</v>
      </c>
    </row>
    <row r="129" spans="1:2" ht="13.5">
      <c r="A129" s="276" t="str">
        <f t="shared" si="1"/>
        <v>所属名+ＴＴＦ+フリガナ</v>
      </c>
      <c r="B129" s="279" t="s">
        <v>289</v>
      </c>
    </row>
    <row r="130" spans="1:2" ht="13.5">
      <c r="A130" s="276" t="str">
        <f t="shared" si="1"/>
        <v>所属名+同志社AC+フリガナ</v>
      </c>
      <c r="B130" s="279" t="s">
        <v>290</v>
      </c>
    </row>
    <row r="131" spans="1:2" ht="13.5">
      <c r="A131" s="276" t="str">
        <f t="shared" si="1"/>
        <v>所属名+ウダカSPAC+フリガナ</v>
      </c>
      <c r="B131" s="279" t="s">
        <v>291</v>
      </c>
    </row>
    <row r="132" spans="1:2" ht="13.5">
      <c r="A132" s="276" t="str">
        <f aca="true" t="shared" si="2" ref="A132:A143">IF(C132="","所属名",C132)&amp;"+"&amp;IF(B132="","略称",B132)&amp;"+"&amp;IF(D132="","フリガナ",D132)</f>
        <v>所属名+ＮＯＢＹ+フリガナ</v>
      </c>
      <c r="B132" s="279" t="s">
        <v>292</v>
      </c>
    </row>
    <row r="133" spans="1:2" ht="13.5">
      <c r="A133" s="276" t="str">
        <f t="shared" si="2"/>
        <v>所属名+岡山AC+フリガナ</v>
      </c>
      <c r="B133" s="279" t="s">
        <v>293</v>
      </c>
    </row>
    <row r="134" spans="1:2" ht="13.5">
      <c r="A134" s="276" t="str">
        <f t="shared" si="2"/>
        <v>所属名+長谷川体育施設+フリガナ</v>
      </c>
      <c r="B134" s="279" t="s">
        <v>294</v>
      </c>
    </row>
    <row r="135" spans="1:2" ht="13.5">
      <c r="A135" s="276" t="str">
        <f t="shared" si="2"/>
        <v>所属名+浜の宮ＡＣ+フリガナ</v>
      </c>
      <c r="B135" s="279" t="s">
        <v>295</v>
      </c>
    </row>
    <row r="136" spans="1:3" ht="13.5">
      <c r="A136" s="276" t="str">
        <f t="shared" si="2"/>
        <v>ＴＯＭＯ・ラン+トモラン+フリガナ</v>
      </c>
      <c r="B136" s="279" t="s">
        <v>296</v>
      </c>
      <c r="C136" s="279" t="s">
        <v>297</v>
      </c>
    </row>
    <row r="137" spans="1:2" ht="13.5">
      <c r="A137" s="276" t="str">
        <f t="shared" si="2"/>
        <v>所属名+神戸学院RC+フリガナ</v>
      </c>
      <c r="B137" s="279" t="s">
        <v>298</v>
      </c>
    </row>
    <row r="138" spans="1:2" ht="13.5">
      <c r="A138" s="276" t="str">
        <f t="shared" si="2"/>
        <v>所属名+budouAC+フリガナ</v>
      </c>
      <c r="B138" s="279" t="s">
        <v>299</v>
      </c>
    </row>
    <row r="139" spans="1:2" ht="13.5">
      <c r="A139" s="276" t="str">
        <f t="shared" si="2"/>
        <v>所属名+ビオラ+フリガナ</v>
      </c>
      <c r="B139" s="279" t="s">
        <v>300</v>
      </c>
    </row>
    <row r="140" spans="1:2" ht="13.5">
      <c r="A140" s="276" t="str">
        <f t="shared" si="2"/>
        <v>所属名+ランバース+フリガナ</v>
      </c>
      <c r="B140" s="279" t="s">
        <v>301</v>
      </c>
    </row>
    <row r="141" spans="1:2" ht="13.5">
      <c r="A141" s="276" t="str">
        <f t="shared" si="2"/>
        <v>所属名+ＡＵＲＡ+フリガナ</v>
      </c>
      <c r="B141" s="279" t="s">
        <v>302</v>
      </c>
    </row>
    <row r="142" spans="1:2" ht="13.5">
      <c r="A142" s="276" t="str">
        <f t="shared" si="2"/>
        <v>所属名+森野ＡＣ+フリガナ</v>
      </c>
      <c r="B142" s="279" t="s">
        <v>303</v>
      </c>
    </row>
    <row r="143" spans="1:4" ht="13.5">
      <c r="A143" s="276" t="str">
        <f t="shared" si="2"/>
        <v>所属名+加古川南OB+フリガナ</v>
      </c>
      <c r="B143" s="279" t="s">
        <v>304</v>
      </c>
      <c r="C143" s="279" t="s">
        <v>130</v>
      </c>
      <c r="D143" s="279" t="s">
        <v>130</v>
      </c>
    </row>
    <row r="144" spans="2:4" ht="13.5">
      <c r="B144"/>
      <c r="C144"/>
      <c r="D144"/>
    </row>
    <row r="145" spans="2:4" ht="13.5">
      <c r="B145"/>
      <c r="C145"/>
      <c r="D145"/>
    </row>
    <row r="146" spans="2:4" ht="13.5">
      <c r="B146"/>
      <c r="C146"/>
      <c r="D146"/>
    </row>
    <row r="147" spans="2:4" ht="13.5">
      <c r="B147"/>
      <c r="C147"/>
      <c r="D147"/>
    </row>
    <row r="148" spans="2:4" ht="13.5">
      <c r="B148"/>
      <c r="C148"/>
      <c r="D148"/>
    </row>
    <row r="149" spans="2:4" ht="13.5">
      <c r="B149"/>
      <c r="C149"/>
      <c r="D149"/>
    </row>
    <row r="150" spans="2:4" ht="13.5">
      <c r="B150"/>
      <c r="C150"/>
      <c r="D150"/>
    </row>
    <row r="151" spans="2:4" ht="13.5">
      <c r="B151"/>
      <c r="C151"/>
      <c r="D151"/>
    </row>
    <row r="152" spans="2:4" ht="13.5">
      <c r="B152"/>
      <c r="C152"/>
      <c r="D152"/>
    </row>
    <row r="153" spans="2:4" ht="13.5">
      <c r="B153"/>
      <c r="C153"/>
      <c r="D153"/>
    </row>
    <row r="154" spans="2:4" ht="13.5">
      <c r="B154"/>
      <c r="C154"/>
      <c r="D154"/>
    </row>
    <row r="155" spans="2:4" ht="13.5">
      <c r="B155"/>
      <c r="C155"/>
      <c r="D155"/>
    </row>
    <row r="156" spans="2:4" ht="13.5">
      <c r="B156"/>
      <c r="C156"/>
      <c r="D156"/>
    </row>
    <row r="157" spans="2:4" ht="13.5">
      <c r="B157"/>
      <c r="C157"/>
      <c r="D157"/>
    </row>
    <row r="158" spans="2:4" ht="13.5">
      <c r="B158"/>
      <c r="C158"/>
      <c r="D158"/>
    </row>
    <row r="159" spans="2:4" ht="13.5">
      <c r="B159"/>
      <c r="C159"/>
      <c r="D159"/>
    </row>
    <row r="160" spans="2:4" ht="13.5">
      <c r="B160"/>
      <c r="C160"/>
      <c r="D160"/>
    </row>
    <row r="161" spans="2:4" ht="13.5">
      <c r="B161"/>
      <c r="C161"/>
      <c r="D161"/>
    </row>
    <row r="162" spans="2:4" ht="13.5">
      <c r="B162"/>
      <c r="C162"/>
      <c r="D162"/>
    </row>
    <row r="163" spans="2:4" ht="13.5">
      <c r="B163"/>
      <c r="C163"/>
      <c r="D163"/>
    </row>
    <row r="164" spans="2:4" ht="13.5">
      <c r="B164"/>
      <c r="C164"/>
      <c r="D164"/>
    </row>
    <row r="165" spans="2:4" ht="13.5">
      <c r="B165"/>
      <c r="C165"/>
      <c r="D165"/>
    </row>
    <row r="166" spans="2:4" ht="13.5">
      <c r="B166"/>
      <c r="C166"/>
      <c r="D166"/>
    </row>
    <row r="167" spans="2:4" ht="13.5">
      <c r="B167"/>
      <c r="C167"/>
      <c r="D167"/>
    </row>
    <row r="168" spans="2:4" ht="13.5">
      <c r="B168"/>
      <c r="C168"/>
      <c r="D168"/>
    </row>
    <row r="169" spans="2:4" ht="13.5">
      <c r="B169"/>
      <c r="C169"/>
      <c r="D169"/>
    </row>
    <row r="170" spans="2:4" ht="13.5">
      <c r="B170"/>
      <c r="C170"/>
      <c r="D170"/>
    </row>
    <row r="171" spans="2:4" ht="13.5">
      <c r="B171"/>
      <c r="C171"/>
      <c r="D171"/>
    </row>
    <row r="172" spans="2:4" ht="13.5">
      <c r="B172"/>
      <c r="C172"/>
      <c r="D172"/>
    </row>
    <row r="173" spans="2:4" ht="13.5">
      <c r="B173"/>
      <c r="C173"/>
      <c r="D173"/>
    </row>
    <row r="174" spans="2:4" ht="13.5">
      <c r="B174"/>
      <c r="C174"/>
      <c r="D174"/>
    </row>
    <row r="175" spans="2:4" ht="13.5">
      <c r="B175"/>
      <c r="C175"/>
      <c r="D175"/>
    </row>
    <row r="176" spans="2:4" ht="13.5">
      <c r="B176"/>
      <c r="C176"/>
      <c r="D176"/>
    </row>
    <row r="177" spans="2:4" ht="13.5">
      <c r="B177"/>
      <c r="C177"/>
      <c r="D177"/>
    </row>
    <row r="178" spans="2:4" ht="13.5">
      <c r="B178"/>
      <c r="C178"/>
      <c r="D178"/>
    </row>
    <row r="179" spans="2:4" ht="13.5">
      <c r="B179"/>
      <c r="C179"/>
      <c r="D179"/>
    </row>
    <row r="180" spans="2:4" ht="13.5">
      <c r="B180"/>
      <c r="C180"/>
      <c r="D180"/>
    </row>
    <row r="181" spans="2:4" ht="13.5">
      <c r="B181"/>
      <c r="C181"/>
      <c r="D181"/>
    </row>
    <row r="182" spans="2:4" ht="13.5">
      <c r="B182"/>
      <c r="C182"/>
      <c r="D182"/>
    </row>
    <row r="183" spans="2:4" ht="13.5">
      <c r="B183"/>
      <c r="C183"/>
      <c r="D183"/>
    </row>
    <row r="184" spans="2:4" ht="13.5">
      <c r="B184"/>
      <c r="C184"/>
      <c r="D184"/>
    </row>
    <row r="185" spans="2:4" ht="13.5">
      <c r="B185"/>
      <c r="C185"/>
      <c r="D185"/>
    </row>
    <row r="186" spans="2:4" ht="13.5">
      <c r="B186"/>
      <c r="C186"/>
      <c r="D186"/>
    </row>
    <row r="187" spans="2:4" ht="13.5">
      <c r="B187"/>
      <c r="C187"/>
      <c r="D187"/>
    </row>
    <row r="188" spans="2:4" ht="13.5">
      <c r="B188"/>
      <c r="C188"/>
      <c r="D188"/>
    </row>
    <row r="189" spans="2:4" ht="13.5">
      <c r="B189"/>
      <c r="C189"/>
      <c r="D189"/>
    </row>
    <row r="190" spans="2:4" ht="13.5">
      <c r="B190"/>
      <c r="C190"/>
      <c r="D190"/>
    </row>
    <row r="191" spans="2:4" ht="13.5">
      <c r="B191"/>
      <c r="C191"/>
      <c r="D191"/>
    </row>
    <row r="192" spans="2:4" ht="13.5">
      <c r="B192"/>
      <c r="C192"/>
      <c r="D192"/>
    </row>
    <row r="193" spans="2:4" ht="13.5">
      <c r="B193"/>
      <c r="C193"/>
      <c r="D193"/>
    </row>
    <row r="194" spans="2:4" ht="13.5">
      <c r="B194"/>
      <c r="C194"/>
      <c r="D194"/>
    </row>
    <row r="195" spans="2:4" ht="13.5">
      <c r="B195"/>
      <c r="C195"/>
      <c r="D195"/>
    </row>
    <row r="196" spans="2:4" ht="13.5">
      <c r="B196"/>
      <c r="C196"/>
      <c r="D196"/>
    </row>
    <row r="197" spans="2:4" ht="13.5">
      <c r="B197"/>
      <c r="C197"/>
      <c r="D197"/>
    </row>
    <row r="198" spans="2:4" ht="13.5">
      <c r="B198"/>
      <c r="C198"/>
      <c r="D198"/>
    </row>
    <row r="199" spans="2:4" ht="13.5">
      <c r="B199"/>
      <c r="C199"/>
      <c r="D199"/>
    </row>
    <row r="200" spans="2:4" ht="13.5">
      <c r="B200"/>
      <c r="C200"/>
      <c r="D200"/>
    </row>
    <row r="201" spans="2:4" ht="13.5">
      <c r="B201"/>
      <c r="C201"/>
      <c r="D201"/>
    </row>
    <row r="202" spans="2:4" ht="13.5">
      <c r="B202"/>
      <c r="C202"/>
      <c r="D202"/>
    </row>
    <row r="203" spans="2:4" ht="13.5">
      <c r="B203"/>
      <c r="C203"/>
      <c r="D203"/>
    </row>
    <row r="204" spans="2:4" ht="13.5">
      <c r="B204"/>
      <c r="C204"/>
      <c r="D204"/>
    </row>
    <row r="205" spans="2:4" ht="13.5">
      <c r="B205"/>
      <c r="C205"/>
      <c r="D205"/>
    </row>
    <row r="206" spans="2:4" ht="13.5">
      <c r="B206"/>
      <c r="C206"/>
      <c r="D206"/>
    </row>
    <row r="207" spans="2:4" ht="13.5">
      <c r="B207"/>
      <c r="C207"/>
      <c r="D207"/>
    </row>
    <row r="208" spans="2:4" ht="13.5">
      <c r="B208"/>
      <c r="C208"/>
      <c r="D208"/>
    </row>
    <row r="209" spans="2:4" ht="13.5">
      <c r="B209"/>
      <c r="C209"/>
      <c r="D209"/>
    </row>
    <row r="210" spans="2:4" ht="13.5">
      <c r="B210"/>
      <c r="C210"/>
      <c r="D210"/>
    </row>
    <row r="211" spans="2:4" ht="13.5">
      <c r="B211"/>
      <c r="C211"/>
      <c r="D211"/>
    </row>
    <row r="212" spans="2:4" ht="13.5">
      <c r="B212"/>
      <c r="C212"/>
      <c r="D212"/>
    </row>
    <row r="213" spans="2:4" ht="13.5">
      <c r="B213"/>
      <c r="C213"/>
      <c r="D213"/>
    </row>
    <row r="214" spans="2:4" ht="13.5">
      <c r="B214"/>
      <c r="C214"/>
      <c r="D214"/>
    </row>
    <row r="215" spans="2:4" ht="13.5">
      <c r="B215"/>
      <c r="C215"/>
      <c r="D215"/>
    </row>
    <row r="216" spans="2:4" ht="13.5">
      <c r="B216"/>
      <c r="C216"/>
      <c r="D216"/>
    </row>
    <row r="217" spans="2:4" ht="13.5">
      <c r="B217"/>
      <c r="C217"/>
      <c r="D217"/>
    </row>
    <row r="218" spans="2:4" ht="13.5">
      <c r="B218"/>
      <c r="C218"/>
      <c r="D218"/>
    </row>
    <row r="219" spans="2:4" ht="13.5">
      <c r="B219"/>
      <c r="C219"/>
      <c r="D219"/>
    </row>
    <row r="220" spans="2:4" ht="13.5">
      <c r="B220"/>
      <c r="C220"/>
      <c r="D220"/>
    </row>
    <row r="221" spans="2:4" ht="13.5">
      <c r="B221"/>
      <c r="C221"/>
      <c r="D221"/>
    </row>
    <row r="222" spans="2:4" ht="13.5">
      <c r="B222"/>
      <c r="C222"/>
      <c r="D222"/>
    </row>
    <row r="223" spans="2:4" ht="13.5">
      <c r="B223"/>
      <c r="C223"/>
      <c r="D223"/>
    </row>
    <row r="224" spans="2:4" ht="13.5">
      <c r="B224"/>
      <c r="C224"/>
      <c r="D224"/>
    </row>
    <row r="225" spans="2:4" ht="13.5">
      <c r="B225"/>
      <c r="C225"/>
      <c r="D225"/>
    </row>
    <row r="226" spans="2:4" ht="13.5">
      <c r="B226"/>
      <c r="C226"/>
      <c r="D226"/>
    </row>
    <row r="227" spans="2:4" ht="13.5">
      <c r="B227"/>
      <c r="C227"/>
      <c r="D227"/>
    </row>
    <row r="228" spans="2:4" ht="13.5">
      <c r="B228"/>
      <c r="C228"/>
      <c r="D228"/>
    </row>
    <row r="229" spans="2:4" ht="13.5">
      <c r="B229"/>
      <c r="C229"/>
      <c r="D229"/>
    </row>
    <row r="230" spans="2:4" ht="13.5">
      <c r="B230"/>
      <c r="C230"/>
      <c r="D230"/>
    </row>
    <row r="231" spans="2:4" ht="13.5">
      <c r="B231"/>
      <c r="C231"/>
      <c r="D231"/>
    </row>
    <row r="232" spans="2:4" ht="13.5">
      <c r="B232"/>
      <c r="C232"/>
      <c r="D232"/>
    </row>
    <row r="233" spans="2:4" ht="13.5">
      <c r="B233"/>
      <c r="C233"/>
      <c r="D233"/>
    </row>
    <row r="234" spans="2:4" ht="13.5">
      <c r="B234"/>
      <c r="C234"/>
      <c r="D234"/>
    </row>
    <row r="235" spans="2:4" ht="13.5">
      <c r="B235"/>
      <c r="C235"/>
      <c r="D235"/>
    </row>
    <row r="236" spans="2:4" ht="13.5">
      <c r="B236"/>
      <c r="C236"/>
      <c r="D236"/>
    </row>
    <row r="237" spans="2:4" ht="13.5">
      <c r="B237"/>
      <c r="C237"/>
      <c r="D237"/>
    </row>
    <row r="238" spans="2:4" ht="13.5">
      <c r="B238"/>
      <c r="C238"/>
      <c r="D238"/>
    </row>
    <row r="239" spans="2:4" ht="13.5">
      <c r="B239"/>
      <c r="C239"/>
      <c r="D239"/>
    </row>
    <row r="240" spans="2:4" ht="13.5">
      <c r="B240"/>
      <c r="C240"/>
      <c r="D240"/>
    </row>
    <row r="241" spans="2:4" ht="13.5">
      <c r="B241"/>
      <c r="C241"/>
      <c r="D241"/>
    </row>
    <row r="242" spans="2:4" ht="13.5">
      <c r="B242"/>
      <c r="C242"/>
      <c r="D242"/>
    </row>
    <row r="243" spans="2:4" ht="13.5">
      <c r="B243"/>
      <c r="C243"/>
      <c r="D243"/>
    </row>
    <row r="244" spans="2:4" ht="13.5">
      <c r="B244"/>
      <c r="C244"/>
      <c r="D244"/>
    </row>
    <row r="245" spans="2:4" ht="13.5">
      <c r="B245"/>
      <c r="C245"/>
      <c r="D245"/>
    </row>
    <row r="246" spans="2:4" ht="13.5">
      <c r="B246"/>
      <c r="C246"/>
      <c r="D246"/>
    </row>
    <row r="247" spans="2:4" ht="13.5">
      <c r="B247"/>
      <c r="C247"/>
      <c r="D247"/>
    </row>
    <row r="249" spans="2:4" ht="13.5">
      <c r="B249"/>
      <c r="C249"/>
      <c r="D249"/>
    </row>
  </sheetData>
  <sheetProtection/>
  <autoFilter ref="B2:D248"/>
  <printOptions/>
  <pageMargins left="0.7480314960629921" right="0.7480314960629921" top="0.3937007874015748" bottom="0.3937007874015748"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MICHIKUSA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TATSU</dc:creator>
  <cp:keywords/>
  <dc:description/>
  <cp:lastModifiedBy>toshi</cp:lastModifiedBy>
  <cp:lastPrinted>2019-11-16T00:24:47Z</cp:lastPrinted>
  <dcterms:created xsi:type="dcterms:W3CDTF">2012-01-30T00:40:46Z</dcterms:created>
  <dcterms:modified xsi:type="dcterms:W3CDTF">2023-05-10T23:26:34Z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